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P:\05_MEDIENHANDEL\40_Produkte\Reihen_zur_Fortsetzung\Projekte\"/>
    </mc:Choice>
  </mc:AlternateContent>
  <xr:revisionPtr revIDLastSave="0" documentId="13_ncr:1_{7800E2AB-A825-4D1C-871D-717CAAABF32F}" xr6:coauthVersionLast="47" xr6:coauthVersionMax="47" xr10:uidLastSave="{00000000-0000-0000-0000-000000000000}"/>
  <bookViews>
    <workbookView xWindow="-120" yWindow="-120" windowWidth="29040" windowHeight="17520" xr2:uid="{CF5AB386-F4A3-45C7-AFC7-B651A62B75C1}"/>
  </bookViews>
  <sheets>
    <sheet name="Hörbuch"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7" i="1" l="1"/>
  <c r="G77" i="1"/>
  <c r="G78" i="1"/>
  <c r="H78" i="1" s="1"/>
  <c r="H77" i="1"/>
  <c r="H101" i="1"/>
  <c r="H112" i="1"/>
  <c r="H113" i="1"/>
  <c r="H115" i="1"/>
  <c r="H118" i="1"/>
  <c r="H122" i="1"/>
  <c r="H124" i="1"/>
  <c r="H127" i="1"/>
  <c r="H128" i="1"/>
  <c r="H130" i="1"/>
  <c r="H131" i="1"/>
  <c r="H132" i="1"/>
  <c r="H133" i="1"/>
  <c r="H134" i="1"/>
  <c r="H145" i="1"/>
  <c r="G143" i="1"/>
  <c r="H143" i="1" s="1"/>
  <c r="H19" i="1"/>
  <c r="H17" i="1"/>
  <c r="H46" i="1"/>
  <c r="G129" i="1"/>
  <c r="H129" i="1" s="1"/>
  <c r="H157" i="1"/>
  <c r="H151" i="1"/>
  <c r="H63" i="1"/>
  <c r="H48" i="1"/>
  <c r="H45" i="1"/>
  <c r="H34" i="1"/>
  <c r="H22" i="1"/>
  <c r="G135" i="1"/>
  <c r="H135" i="1" s="1"/>
  <c r="G109" i="1"/>
  <c r="H109" i="1" s="1"/>
  <c r="G104" i="1"/>
  <c r="H104" i="1" s="1"/>
  <c r="G103" i="1"/>
  <c r="H103" i="1" s="1"/>
  <c r="H87" i="1"/>
  <c r="G79" i="1"/>
  <c r="H79" i="1" s="1"/>
  <c r="G76" i="1"/>
  <c r="H76" i="1" s="1"/>
  <c r="G73" i="1"/>
  <c r="H73" i="1" s="1"/>
  <c r="G69" i="1"/>
  <c r="H69" i="1" s="1"/>
  <c r="G62" i="1"/>
  <c r="H62" i="1" s="1"/>
  <c r="H55" i="1"/>
  <c r="H42" i="1"/>
  <c r="G41" i="1"/>
  <c r="H41" i="1" s="1"/>
  <c r="G40" i="1"/>
  <c r="H40" i="1" s="1"/>
  <c r="G37" i="1"/>
  <c r="H37" i="1" s="1"/>
  <c r="G32" i="1"/>
  <c r="H32" i="1" s="1"/>
  <c r="G26" i="1"/>
  <c r="H26" i="1" s="1"/>
  <c r="G39" i="1"/>
  <c r="H39" i="1" s="1"/>
  <c r="G160" i="1"/>
  <c r="G159" i="1"/>
  <c r="G144" i="1"/>
  <c r="G136" i="1"/>
  <c r="H136" i="1" s="1"/>
  <c r="G126" i="1" l="1"/>
  <c r="H126" i="1" s="1"/>
  <c r="G125" i="1"/>
  <c r="H125" i="1" s="1"/>
  <c r="G123" i="1"/>
  <c r="H123" i="1" s="1"/>
  <c r="G121" i="1"/>
  <c r="H121" i="1" s="1"/>
  <c r="G120" i="1"/>
  <c r="H120" i="1" s="1"/>
  <c r="G119" i="1"/>
  <c r="H119" i="1" s="1"/>
  <c r="G117" i="1"/>
  <c r="H117" i="1" s="1"/>
  <c r="G116" i="1"/>
  <c r="H116" i="1" s="1"/>
  <c r="G114" i="1"/>
  <c r="H114" i="1" s="1"/>
  <c r="G111" i="1"/>
  <c r="H111" i="1" s="1"/>
  <c r="G110" i="1"/>
  <c r="H110" i="1" s="1"/>
  <c r="G108" i="1"/>
  <c r="H108" i="1" s="1"/>
  <c r="G107" i="1"/>
  <c r="H107" i="1" s="1"/>
  <c r="G106" i="1"/>
  <c r="H106" i="1" s="1"/>
  <c r="G100" i="1"/>
  <c r="H100" i="1" s="1"/>
  <c r="G92" i="1"/>
  <c r="G90" i="1"/>
  <c r="G91" i="1"/>
  <c r="G89" i="1"/>
  <c r="G88" i="1"/>
  <c r="G86" i="1"/>
  <c r="G75" i="1"/>
  <c r="G74" i="1"/>
  <c r="G72" i="1"/>
  <c r="G71" i="1"/>
  <c r="G68" i="1"/>
  <c r="G67" i="1"/>
  <c r="G66" i="1"/>
  <c r="G65" i="1"/>
  <c r="G64" i="1"/>
  <c r="G61" i="1"/>
  <c r="G60" i="1"/>
  <c r="G59" i="1"/>
  <c r="G58" i="1"/>
  <c r="G57" i="1"/>
  <c r="G56" i="1"/>
  <c r="G54" i="1"/>
  <c r="G47" i="1" l="1"/>
  <c r="G44" i="1" l="1"/>
  <c r="G43" i="1"/>
  <c r="G38" i="1" l="1"/>
  <c r="G36" i="1"/>
  <c r="G35" i="1"/>
  <c r="G31" i="1" l="1"/>
  <c r="G29" i="1"/>
  <c r="G28" i="1"/>
  <c r="G27" i="1"/>
  <c r="G25" i="1"/>
  <c r="G16" i="1"/>
  <c r="G15" i="1"/>
  <c r="G14" i="1"/>
  <c r="G13" i="1"/>
  <c r="G12" i="1"/>
  <c r="G11" i="1"/>
  <c r="H74" i="1"/>
  <c r="G30" i="1" l="1"/>
  <c r="G33" i="1"/>
  <c r="G23" i="1" l="1"/>
  <c r="G21" i="1" l="1"/>
  <c r="G20" i="1"/>
  <c r="G105" i="1"/>
  <c r="H105" i="1" s="1"/>
  <c r="H53" i="1"/>
  <c r="H56" i="1" l="1"/>
  <c r="G102" i="1"/>
  <c r="H102" i="1" s="1"/>
  <c r="G99" i="1"/>
  <c r="H99" i="1" s="1"/>
  <c r="H51" i="1"/>
  <c r="H160" i="1" l="1"/>
  <c r="H27" i="1"/>
  <c r="H54" i="1"/>
  <c r="H23" i="1"/>
  <c r="H159" i="1"/>
  <c r="H158" i="1"/>
  <c r="H153" i="1"/>
  <c r="H67" i="1"/>
  <c r="H35" i="1" l="1"/>
  <c r="H11" i="1" l="1"/>
  <c r="H162" i="1" l="1"/>
  <c r="H144" i="1"/>
  <c r="H147" i="1" s="1"/>
  <c r="H88" i="1"/>
  <c r="H89" i="1"/>
  <c r="H90" i="1"/>
  <c r="H91" i="1"/>
  <c r="H92" i="1"/>
  <c r="H86" i="1"/>
  <c r="H12" i="1"/>
  <c r="H13" i="1"/>
  <c r="H14" i="1"/>
  <c r="H15" i="1"/>
  <c r="H16" i="1"/>
  <c r="H18" i="1"/>
  <c r="H20" i="1"/>
  <c r="H21" i="1"/>
  <c r="H33" i="1"/>
  <c r="H24" i="1"/>
  <c r="H25" i="1"/>
  <c r="H29" i="1"/>
  <c r="H30" i="1"/>
  <c r="H28" i="1"/>
  <c r="H31" i="1"/>
  <c r="H36" i="1"/>
  <c r="H38" i="1"/>
  <c r="H43" i="1"/>
  <c r="H44" i="1"/>
  <c r="H47" i="1"/>
  <c r="H49" i="1"/>
  <c r="H50" i="1"/>
  <c r="H52" i="1"/>
  <c r="H57" i="1"/>
  <c r="H58" i="1"/>
  <c r="H59" i="1"/>
  <c r="H60" i="1"/>
  <c r="H61" i="1"/>
  <c r="H64" i="1"/>
  <c r="H65" i="1"/>
  <c r="H66" i="1"/>
  <c r="H68" i="1"/>
  <c r="H70" i="1"/>
  <c r="H71" i="1"/>
  <c r="H72" i="1"/>
  <c r="H75" i="1"/>
  <c r="H81" i="1" l="1"/>
  <c r="H94" i="1"/>
  <c r="H138" i="1"/>
  <c r="J4" i="1" l="1"/>
</calcChain>
</file>

<file path=xl/sharedStrings.xml><?xml version="1.0" encoding="utf-8"?>
<sst xmlns="http://schemas.openxmlformats.org/spreadsheetml/2006/main" count="440" uniqueCount="222">
  <si>
    <t>Anzahl</t>
  </si>
  <si>
    <t>Der kleine Drache Kokosnuss</t>
  </si>
  <si>
    <t>Die drei ???. Kids</t>
  </si>
  <si>
    <t>Meine Freundin Conni</t>
  </si>
  <si>
    <t>Sternenschweif</t>
  </si>
  <si>
    <t>Wieso? Weshalb? Warum?</t>
  </si>
  <si>
    <t>Die Teufelskicker</t>
  </si>
  <si>
    <t>Liliane Susewind</t>
  </si>
  <si>
    <t>Papa Moll</t>
  </si>
  <si>
    <t>Die drei !!!</t>
  </si>
  <si>
    <t>Ein Fall für TKKG</t>
  </si>
  <si>
    <t>Fünf Freunde</t>
  </si>
  <si>
    <t>Hanni und Nanni</t>
  </si>
  <si>
    <t>Total/Jahr 
in CHF</t>
  </si>
  <si>
    <t>Stoffkreis</t>
  </si>
  <si>
    <t>Total pro Jahr in CHF (exkl. Aufarbeitung)</t>
  </si>
  <si>
    <t>Ab welchem Band liefern</t>
  </si>
  <si>
    <t>Verlag</t>
  </si>
  <si>
    <t>ca. Preis pro Jahr
in CHF</t>
  </si>
  <si>
    <t>Prinzessin Lillifee</t>
  </si>
  <si>
    <t>Bitte nicht öffnen</t>
  </si>
  <si>
    <t>Die Haferhorde</t>
  </si>
  <si>
    <t>Die Schule der magischen Tiere - Ermittelt</t>
  </si>
  <si>
    <t>Käpt'n Sharky</t>
  </si>
  <si>
    <t>LEGO-Ninjago</t>
  </si>
  <si>
    <t>Ostwind für Kinder</t>
  </si>
  <si>
    <t>Petronella Apfelmus</t>
  </si>
  <si>
    <t>Ponyhof Apfelblüte</t>
  </si>
  <si>
    <t>TKKG. Junior</t>
  </si>
  <si>
    <t>Tessloff</t>
  </si>
  <si>
    <t>Carlsen</t>
  </si>
  <si>
    <t>cbj</t>
  </si>
  <si>
    <t>Coppenrath</t>
  </si>
  <si>
    <t>Arena</t>
  </si>
  <si>
    <t>Alles Klar! (Kokosnuss-Sachbuchreihe)</t>
  </si>
  <si>
    <t>Was ist was. Junior</t>
  </si>
  <si>
    <t>Wieso? Weshalb? Warum?. Junior</t>
  </si>
  <si>
    <t>Orell Füssli Kinderbuch</t>
  </si>
  <si>
    <t>Benjamin Blümchen. Gute-Nacht-Geschichten</t>
  </si>
  <si>
    <t>Der kleine Rabe Socke</t>
  </si>
  <si>
    <t>Meine Freundin Conni (2 Hörspiele)</t>
  </si>
  <si>
    <t>Ohrwürmchen</t>
  </si>
  <si>
    <t>Paw Patrol</t>
  </si>
  <si>
    <t>Pumuckl</t>
  </si>
  <si>
    <t>Schwiizergoofe</t>
  </si>
  <si>
    <t>Sternenfohlen</t>
  </si>
  <si>
    <t>Tonies</t>
  </si>
  <si>
    <t xml:space="preserve">Bibi &amp; Tina </t>
  </si>
  <si>
    <t xml:space="preserve">Bibi Blocksberg </t>
  </si>
  <si>
    <t xml:space="preserve">Bibi Blocksberg erzählt </t>
  </si>
  <si>
    <t xml:space="preserve">Bobo Siebenschläfer </t>
  </si>
  <si>
    <t xml:space="preserve">Globi </t>
  </si>
  <si>
    <t>Kiddinx</t>
  </si>
  <si>
    <t>Tudor Recordings</t>
  </si>
  <si>
    <t>Europa</t>
  </si>
  <si>
    <t>Jumbo</t>
  </si>
  <si>
    <t>Silberfisch</t>
  </si>
  <si>
    <t>Oetinger Audio</t>
  </si>
  <si>
    <t>United Soft Media</t>
  </si>
  <si>
    <t>Audiolino</t>
  </si>
  <si>
    <t>Sony</t>
  </si>
  <si>
    <t>Der Audio Verlag</t>
  </si>
  <si>
    <t>Argon</t>
  </si>
  <si>
    <t>Der Hörverlag</t>
  </si>
  <si>
    <t>Phonag</t>
  </si>
  <si>
    <t>Lübbe Audio</t>
  </si>
  <si>
    <t>Universal Film GmbH</t>
  </si>
  <si>
    <t>Universal Sound Media</t>
  </si>
  <si>
    <t>Toymania</t>
  </si>
  <si>
    <t>cbj Audio</t>
  </si>
  <si>
    <t>CBJ Audio</t>
  </si>
  <si>
    <t>Die Schule der magischen Tiere</t>
  </si>
  <si>
    <t>Die Schule der magischen Tiere - Endlich Ferien</t>
  </si>
  <si>
    <t>Gregs Tagebuch</t>
  </si>
  <si>
    <t>Woodwalkers &amp; Friends</t>
  </si>
  <si>
    <t>Abenteuer &amp; Wissen</t>
  </si>
  <si>
    <t>Headroom Sound Production</t>
  </si>
  <si>
    <t>Kommissar Dupin ermittelt</t>
  </si>
  <si>
    <t>Reihentitel</t>
  </si>
  <si>
    <t>SBD 
Reihen-
Nummer</t>
  </si>
  <si>
    <t>ca. Anzahl
Titel pro Jahr</t>
  </si>
  <si>
    <t>Asterix</t>
  </si>
  <si>
    <t>Die drei ???</t>
  </si>
  <si>
    <t>Hörspiel ; Lustiges</t>
  </si>
  <si>
    <t>Hörspiel ; Hexe</t>
  </si>
  <si>
    <t>Lesung ; Lustiges</t>
  </si>
  <si>
    <t>Hörspiel ; TV-Serie</t>
  </si>
  <si>
    <t>Lesung ; Freundschaft</t>
  </si>
  <si>
    <t>Lesung ; Abenteuer</t>
  </si>
  <si>
    <t>Hörspiel ; Tier Rabe</t>
  </si>
  <si>
    <t>Lesung ; Krimi</t>
  </si>
  <si>
    <t>Lesung ; Fantasy</t>
  </si>
  <si>
    <t>Hörspiel ; Krimi</t>
  </si>
  <si>
    <t>Lesung ; Tier Pony</t>
  </si>
  <si>
    <t>Lesung ; Hexe</t>
  </si>
  <si>
    <t>Hörspiel ; Abenteuer</t>
  </si>
  <si>
    <t>Hörspiel ; Fantasy</t>
  </si>
  <si>
    <t>Hörspiel ; Sport Fussball</t>
  </si>
  <si>
    <t>Hörspiel ; Mundart</t>
  </si>
  <si>
    <t>Hörspiel ; Pirat</t>
  </si>
  <si>
    <t>Lesung ; Tier Kuh</t>
  </si>
  <si>
    <t>Hörspiel ; Familie</t>
  </si>
  <si>
    <t>Lesung ; Erzählung</t>
  </si>
  <si>
    <t>Lesung ; Tier Pferd</t>
  </si>
  <si>
    <t>Hörspiel ; Fabelwesen</t>
  </si>
  <si>
    <t>Lesung</t>
  </si>
  <si>
    <t>Hörspiel</t>
  </si>
  <si>
    <t>Hörspiel ; Mädchen</t>
  </si>
  <si>
    <t xml:space="preserve">Kundennummer: </t>
  </si>
  <si>
    <t>Lesung ; Schule</t>
  </si>
  <si>
    <r>
      <t xml:space="preserve">Bitte schicken Sie die ausgefüllte Liste an: </t>
    </r>
    <r>
      <rPr>
        <b/>
        <sz val="8"/>
        <rFont val="Vectora LT Roman"/>
      </rPr>
      <t>medien@sbd.ch</t>
    </r>
  </si>
  <si>
    <t>Total pro Jahr 
in CHF</t>
  </si>
  <si>
    <t>Totalpro Jahr 
in CHF</t>
  </si>
  <si>
    <t xml:space="preserve">Bibliothek / Name, Vorname/e-Mail: </t>
  </si>
  <si>
    <t>Alle bereits erschienenen Bände nachliefern</t>
  </si>
  <si>
    <t>School of Talents</t>
  </si>
  <si>
    <t>Woozle Goozle</t>
  </si>
  <si>
    <t>Total Hörbuch Belletristik Kinder</t>
  </si>
  <si>
    <t>Total Hörbuch Sach Kinder</t>
  </si>
  <si>
    <t>Total Hörbuch Belletristk Jugend Mittelstufe</t>
  </si>
  <si>
    <t>Total Hörbuch Sach Jugend Mittelstufe</t>
  </si>
  <si>
    <t>Total Hörbuch Belletristik Jugend Oberstufe</t>
  </si>
  <si>
    <t>Total Hörbuch Hörbuch Belletristik Erwachsene</t>
  </si>
  <si>
    <t>Frau Honig</t>
  </si>
  <si>
    <t>Fantasy ; Familie</t>
  </si>
  <si>
    <t>Benjamin Blümchen</t>
  </si>
  <si>
    <t>Leonie</t>
  </si>
  <si>
    <t>Der Druide von Mistle End</t>
  </si>
  <si>
    <t>Ein Mädchen namens Willow</t>
  </si>
  <si>
    <t>Keeper of the Lost Cities</t>
  </si>
  <si>
    <t>Ruby Fairygale (Erstlese-Reihe)</t>
  </si>
  <si>
    <t>Fairy Tale Camp</t>
  </si>
  <si>
    <t>Die aussergewöhnlichen Fälle der Florentine Blix</t>
  </si>
  <si>
    <t>Flüsterwald</t>
  </si>
  <si>
    <t>Kira Kolumna</t>
  </si>
  <si>
    <t>Mordgruppe</t>
  </si>
  <si>
    <t>Akasia Wood</t>
  </si>
  <si>
    <t>Lesung ; Thriller</t>
  </si>
  <si>
    <t>Die Geschichtenwandler</t>
  </si>
  <si>
    <t>Löre &amp; Luc - unser lautes Leben</t>
  </si>
  <si>
    <t>Nilo's Märli</t>
  </si>
  <si>
    <t>Neve Media</t>
  </si>
  <si>
    <t>Drachenmeister</t>
  </si>
  <si>
    <t>Lesung ; Mundart</t>
  </si>
  <si>
    <t>Kasperli</t>
  </si>
  <si>
    <t xml:space="preserve">Lieselotte </t>
  </si>
  <si>
    <t>Detektei für magisches Unwesen</t>
  </si>
  <si>
    <t>Die Schlümpfe</t>
  </si>
  <si>
    <t>Mimi Zuckerperle und die Zauberbäckerei</t>
  </si>
  <si>
    <t xml:space="preserve">Ein Fall für Commissario Morello </t>
  </si>
  <si>
    <t>Tafiti</t>
  </si>
  <si>
    <t>Magic Agents</t>
  </si>
  <si>
    <t>Amanda Black</t>
  </si>
  <si>
    <t>Lesung ; Action</t>
  </si>
  <si>
    <t>Flusskind</t>
  </si>
  <si>
    <t>Lila Leuchtfeuer</t>
  </si>
  <si>
    <t>Die Gesellschaft der geheimen Tiere</t>
  </si>
  <si>
    <t>Rubina Blackfield</t>
  </si>
  <si>
    <t>Lseung; Action</t>
  </si>
  <si>
    <t>Fünf Freunde JUNIOR</t>
  </si>
  <si>
    <t>Wieso? Weshalb? Warum?. Erstleser</t>
  </si>
  <si>
    <t>LEGO DREAMZzz</t>
  </si>
  <si>
    <t>Leonine</t>
  </si>
  <si>
    <t>Globine</t>
  </si>
  <si>
    <t>Die Lolli-Gäng</t>
  </si>
  <si>
    <t>Lesung; Abenteuer</t>
  </si>
  <si>
    <t>Dr. Brumm</t>
  </si>
  <si>
    <t>GEOlino mini</t>
  </si>
  <si>
    <t>Grimmwald</t>
  </si>
  <si>
    <t>Hör mal. Klangreisen</t>
  </si>
  <si>
    <t>Lesung ; Musik</t>
  </si>
  <si>
    <t>Hören und Mitmachen</t>
  </si>
  <si>
    <t>Mina Wirbelfee</t>
  </si>
  <si>
    <t>Plötzlich wach!</t>
  </si>
  <si>
    <t>Schwapp, der Geheimschleim</t>
  </si>
  <si>
    <t>Strassentiger</t>
  </si>
  <si>
    <t>Unterholz-Ninjas</t>
  </si>
  <si>
    <t>Jumbo Neue Medien</t>
  </si>
  <si>
    <t>Baskerville Hall. Das geheimnisvolle Internat der besonderen Talente</t>
  </si>
  <si>
    <t>Billy</t>
  </si>
  <si>
    <t>Die Geisterhelfer</t>
  </si>
  <si>
    <t>Lesung ; Gruseln</t>
  </si>
  <si>
    <t>Philine</t>
  </si>
  <si>
    <t>Wishkeeper</t>
  </si>
  <si>
    <r>
      <t xml:space="preserve">Vorgehen: Die hellgrau gefärbten Zellen mit der gewünschten Anzahl ausfüllen. Dadurch wird das geschätzte Jahrestotal, basierend auf Menge berechnet. </t>
    </r>
    <r>
      <rPr>
        <b/>
        <sz val="8"/>
        <rFont val="Vectora LT Roman"/>
      </rPr>
      <t>Rabatte und Aufarbeitung werden nicht mit einberechnet.</t>
    </r>
    <r>
      <rPr>
        <sz val="8"/>
        <rFont val="Vectora LT Roman"/>
      </rPr>
      <t xml:space="preserve"> Die angegebenen Mengen und Preise basieren auf den Erscheinungen des letzten Jahres. Sämtliche Angaben ohne Gewähr. Geben Sie zusätzlich in den letzten beiden Spalten an, ob Sie alle bereits erschienenen Bände bestellen möchten oder ab welchem Band Sie die Reihe bestellen.</t>
    </r>
  </si>
  <si>
    <t>Der kleine Siebenschläfer</t>
  </si>
  <si>
    <t>Edurino</t>
  </si>
  <si>
    <t>Bersinger Max</t>
  </si>
  <si>
    <t>Leo Lausemaus</t>
  </si>
  <si>
    <t>Pocket Tonies</t>
  </si>
  <si>
    <t>Tonies französischsprachig</t>
  </si>
  <si>
    <t>Ashwood Academy</t>
  </si>
  <si>
    <t>Die Stadtgärtnerin</t>
  </si>
  <si>
    <t>Ostwind</t>
  </si>
  <si>
    <t>Ruby Fairygale</t>
  </si>
  <si>
    <t>Percy Jackson</t>
  </si>
  <si>
    <t>Bravo Hits</t>
  </si>
  <si>
    <t>Lesung ; Tier Siebenschläfer</t>
  </si>
  <si>
    <t>Lernspiel</t>
  </si>
  <si>
    <t>Lesung ; Umwelt</t>
  </si>
  <si>
    <t>Lesung ; Sage</t>
  </si>
  <si>
    <t>Musik</t>
  </si>
  <si>
    <t>LEGO Friends</t>
  </si>
  <si>
    <t>LEONINE Distribution GmbH</t>
  </si>
  <si>
    <t>Windwalkers</t>
  </si>
  <si>
    <t>Carlson/Silberfisch</t>
  </si>
  <si>
    <t>Bitte nicht öffnen, sonst…</t>
  </si>
  <si>
    <t>Der Drachenmeister</t>
  </si>
  <si>
    <t>Die Insel der magischen Wächter</t>
  </si>
  <si>
    <t xml:space="preserve">Hörspiel ; </t>
  </si>
  <si>
    <t>Was ist was</t>
  </si>
  <si>
    <t>Weltgeschichten</t>
  </si>
  <si>
    <t>Geschichte</t>
  </si>
  <si>
    <t>Whisperworld</t>
  </si>
  <si>
    <t>Fantasy ; Tier</t>
  </si>
  <si>
    <t>Hörbuch Belletristik Kinder (2-9 Jahre)</t>
  </si>
  <si>
    <t>Hörbuch Sach Kinder (6-9 Jahre)</t>
  </si>
  <si>
    <t>Tonies Book</t>
  </si>
  <si>
    <t>Hörbuch Belletristik Jugend Mittelstufe (10-12 Jahre)</t>
  </si>
  <si>
    <t>Hörbuch Sach Jugend Mittelstufe (10-12 Jahre)</t>
  </si>
  <si>
    <t>Hörbuch Belletristik Jugend Oberstufe (13-16 Jahre)</t>
  </si>
  <si>
    <t>Hörbuch Belletristik Erwachsene (16+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</si>
</sst>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8"/>
      <color theme="1"/>
      <name val="Vectora LT Roman"/>
      <family val="2"/>
    </font>
    <font>
      <sz val="8"/>
      <name val="Vectora LT Roman"/>
    </font>
    <font>
      <b/>
      <sz val="8"/>
      <name val="Vectora LT Roman"/>
    </font>
    <font>
      <sz val="8"/>
      <name val="Vectora LT Roman"/>
      <family val="2"/>
    </font>
  </fonts>
  <fills count="4">
    <fill>
      <patternFill patternType="none"/>
    </fill>
    <fill>
      <patternFill patternType="gray125"/>
    </fill>
    <fill>
      <patternFill patternType="solid">
        <fgColor indexed="22"/>
        <bgColor indexed="31"/>
      </patternFill>
    </fill>
    <fill>
      <patternFill patternType="solid">
        <fgColor theme="0" tint="-4.9989318521683403E-2"/>
        <bgColor indexed="64"/>
      </patternFill>
    </fill>
  </fills>
  <borders count="15">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rgb="FFD3D3D3"/>
      </left>
      <right style="thin">
        <color rgb="FFD3D3D3"/>
      </right>
      <top/>
      <bottom style="thin">
        <color rgb="FFD3D3D3"/>
      </bottom>
      <diagonal/>
    </border>
  </borders>
  <cellStyleXfs count="1">
    <xf numFmtId="0" fontId="0" fillId="0" borderId="0"/>
  </cellStyleXfs>
  <cellXfs count="88">
    <xf numFmtId="0" fontId="0" fillId="0" borderId="0" xfId="0"/>
    <xf numFmtId="0" fontId="1" fillId="0" borderId="0" xfId="0" applyFont="1" applyAlignment="1">
      <alignment vertical="top"/>
    </xf>
    <xf numFmtId="0" fontId="1" fillId="0" borderId="0" xfId="0" applyFont="1"/>
    <xf numFmtId="0" fontId="2" fillId="0" borderId="0" xfId="0" applyFont="1" applyAlignment="1">
      <alignment vertical="top"/>
    </xf>
    <xf numFmtId="0" fontId="1" fillId="0" borderId="0" xfId="0" applyFont="1" applyAlignment="1">
      <alignment horizontal="center" vertical="top"/>
    </xf>
    <xf numFmtId="2" fontId="1" fillId="0" borderId="0" xfId="0" applyNumberFormat="1" applyFont="1" applyAlignment="1">
      <alignment horizontal="center" vertical="top"/>
    </xf>
    <xf numFmtId="0" fontId="1" fillId="0" borderId="0" xfId="0" applyFont="1" applyAlignment="1">
      <alignment horizontal="center"/>
    </xf>
    <xf numFmtId="0" fontId="1" fillId="0" borderId="0" xfId="0" applyFont="1" applyAlignment="1" applyProtection="1">
      <alignment vertical="top"/>
      <protection locked="0"/>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horizontal="center" wrapText="1"/>
    </xf>
    <xf numFmtId="2" fontId="1" fillId="0" borderId="0" xfId="0" applyNumberFormat="1" applyFont="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1" fontId="1" fillId="0" borderId="0" xfId="0" applyNumberFormat="1" applyFont="1" applyAlignment="1">
      <alignment horizontal="center" vertical="top"/>
    </xf>
    <xf numFmtId="2" fontId="1" fillId="0" borderId="0" xfId="0" applyNumberFormat="1" applyFont="1" applyAlignment="1" applyProtection="1">
      <alignment horizontal="left" vertical="top"/>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right" vertical="top" wrapText="1"/>
      <protection locked="0"/>
    </xf>
    <xf numFmtId="0" fontId="1" fillId="0" borderId="4" xfId="0" applyFont="1" applyBorder="1" applyAlignment="1" applyProtection="1">
      <alignment horizontal="left" vertical="top"/>
      <protection locked="0"/>
    </xf>
    <xf numFmtId="0" fontId="2" fillId="0" borderId="8" xfId="0" applyFont="1" applyBorder="1" applyAlignment="1">
      <alignment horizontal="right" vertical="top"/>
    </xf>
    <xf numFmtId="2" fontId="2" fillId="0" borderId="10" xfId="0" applyNumberFormat="1" applyFont="1" applyBorder="1" applyAlignment="1">
      <alignment vertical="top"/>
    </xf>
    <xf numFmtId="0" fontId="1" fillId="0" borderId="3" xfId="0" applyFont="1" applyBorder="1"/>
    <xf numFmtId="0" fontId="1" fillId="0" borderId="11" xfId="0" applyFont="1" applyBorder="1"/>
    <xf numFmtId="0" fontId="1" fillId="0" borderId="11" xfId="0" applyFont="1" applyBorder="1" applyAlignment="1">
      <alignment horizontal="left" vertical="top" wrapText="1"/>
    </xf>
    <xf numFmtId="1" fontId="2" fillId="0" borderId="0" xfId="0" applyNumberFormat="1" applyFont="1" applyAlignment="1">
      <alignment horizontal="center" vertical="top"/>
    </xf>
    <xf numFmtId="0" fontId="2" fillId="2" borderId="13" xfId="0" applyFont="1" applyFill="1" applyBorder="1" applyAlignment="1">
      <alignment vertical="top" wrapText="1"/>
    </xf>
    <xf numFmtId="0" fontId="2" fillId="2" borderId="13" xfId="0" applyFont="1" applyFill="1" applyBorder="1" applyAlignment="1">
      <alignment vertical="top"/>
    </xf>
    <xf numFmtId="0" fontId="2" fillId="2" borderId="13" xfId="0" applyFont="1" applyFill="1" applyBorder="1" applyAlignment="1">
      <alignment horizontal="left" vertical="top"/>
    </xf>
    <xf numFmtId="1" fontId="2" fillId="2" borderId="13" xfId="0" applyNumberFormat="1" applyFont="1" applyFill="1" applyBorder="1" applyAlignment="1">
      <alignment horizontal="left" vertical="top" wrapText="1"/>
    </xf>
    <xf numFmtId="0" fontId="2" fillId="2" borderId="13" xfId="0" applyFont="1" applyFill="1" applyBorder="1" applyAlignment="1">
      <alignment horizontal="left" vertical="top" wrapText="1"/>
    </xf>
    <xf numFmtId="2" fontId="2" fillId="2" borderId="13" xfId="0" applyNumberFormat="1" applyFont="1" applyFill="1" applyBorder="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xf>
    <xf numFmtId="2" fontId="2" fillId="2" borderId="0" xfId="0" applyNumberFormat="1" applyFont="1" applyFill="1" applyAlignment="1">
      <alignment horizontal="left" vertical="top" wrapText="1"/>
    </xf>
    <xf numFmtId="0" fontId="1" fillId="0" borderId="4" xfId="0" applyFont="1" applyBorder="1" applyAlignment="1">
      <alignment vertical="top" wrapText="1"/>
    </xf>
    <xf numFmtId="0" fontId="1" fillId="0" borderId="4" xfId="0" applyFont="1" applyBorder="1" applyAlignment="1">
      <alignment horizontal="left" vertical="top" wrapText="1"/>
    </xf>
    <xf numFmtId="0" fontId="1" fillId="0" borderId="4" xfId="0" applyFont="1" applyBorder="1" applyAlignment="1">
      <alignment vertical="top"/>
    </xf>
    <xf numFmtId="0" fontId="1" fillId="0" borderId="4" xfId="0" applyFont="1" applyBorder="1" applyAlignment="1">
      <alignment horizontal="center" vertical="top" wrapText="1"/>
    </xf>
    <xf numFmtId="1" fontId="1" fillId="0" borderId="4" xfId="0" applyNumberFormat="1" applyFont="1" applyBorder="1" applyAlignment="1">
      <alignment horizontal="center" vertical="top"/>
    </xf>
    <xf numFmtId="0" fontId="1" fillId="0" borderId="4" xfId="0" applyFont="1" applyBorder="1" applyAlignment="1">
      <alignment horizontal="center" wrapText="1"/>
    </xf>
    <xf numFmtId="0" fontId="1" fillId="0" borderId="7" xfId="0" applyFont="1" applyBorder="1" applyAlignment="1">
      <alignment vertical="top" wrapText="1"/>
    </xf>
    <xf numFmtId="0" fontId="1" fillId="0" borderId="7" xfId="0" applyFont="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horizontal="center" vertical="top" wrapText="1"/>
    </xf>
    <xf numFmtId="1" fontId="1" fillId="0" borderId="7" xfId="0" applyNumberFormat="1" applyFont="1" applyBorder="1" applyAlignment="1">
      <alignment horizontal="center" vertical="top"/>
    </xf>
    <xf numFmtId="0" fontId="1" fillId="0" borderId="7" xfId="0" applyFont="1" applyBorder="1" applyAlignment="1" applyProtection="1">
      <alignment horizontal="left" vertical="top"/>
      <protection locked="0"/>
    </xf>
    <xf numFmtId="0" fontId="1" fillId="0" borderId="4" xfId="0" applyFont="1" applyBorder="1" applyAlignment="1" applyProtection="1">
      <alignment vertical="top"/>
      <protection locked="0"/>
    </xf>
    <xf numFmtId="0" fontId="3" fillId="0" borderId="4" xfId="0" applyFont="1" applyBorder="1" applyAlignment="1">
      <alignment vertical="top" wrapText="1"/>
    </xf>
    <xf numFmtId="0" fontId="3" fillId="0" borderId="4" xfId="0" applyFont="1" applyBorder="1" applyAlignment="1">
      <alignment vertical="top"/>
    </xf>
    <xf numFmtId="2" fontId="1" fillId="0" borderId="0" xfId="0" applyNumberFormat="1" applyFont="1" applyAlignment="1">
      <alignment horizontal="center"/>
    </xf>
    <xf numFmtId="2" fontId="1" fillId="0" borderId="0" xfId="0" applyNumberFormat="1" applyFont="1" applyAlignment="1">
      <alignment horizontal="left" vertical="top" wrapText="1"/>
    </xf>
    <xf numFmtId="2" fontId="1" fillId="0" borderId="4" xfId="0" applyNumberFormat="1" applyFont="1" applyBorder="1" applyAlignment="1">
      <alignment horizontal="center" vertical="top" wrapText="1"/>
    </xf>
    <xf numFmtId="2" fontId="1" fillId="0" borderId="4" xfId="0" applyNumberFormat="1" applyFont="1" applyBorder="1" applyAlignment="1">
      <alignment horizontal="center" wrapText="1"/>
    </xf>
    <xf numFmtId="2" fontId="1" fillId="0" borderId="0" xfId="0" applyNumberFormat="1" applyFont="1" applyAlignment="1">
      <alignment horizontal="center" vertical="top" wrapText="1"/>
    </xf>
    <xf numFmtId="2" fontId="2" fillId="0" borderId="0" xfId="0" applyNumberFormat="1" applyFont="1" applyAlignment="1">
      <alignment horizontal="right" vertical="top"/>
    </xf>
    <xf numFmtId="2" fontId="1" fillId="0" borderId="7" xfId="0" applyNumberFormat="1" applyFont="1" applyBorder="1" applyAlignment="1">
      <alignment horizontal="center" vertical="top" wrapText="1"/>
    </xf>
    <xf numFmtId="2" fontId="1" fillId="0" borderId="0" xfId="0" applyNumberFormat="1" applyFont="1"/>
    <xf numFmtId="2" fontId="1" fillId="0" borderId="4" xfId="0" applyNumberFormat="1" applyFont="1" applyBorder="1" applyAlignment="1">
      <alignment horizontal="center" vertical="center" wrapText="1"/>
    </xf>
    <xf numFmtId="0" fontId="1" fillId="3" borderId="4" xfId="0" applyFont="1" applyFill="1" applyBorder="1" applyAlignment="1" applyProtection="1">
      <alignment horizontal="right" vertical="top" wrapText="1"/>
      <protection locked="0"/>
    </xf>
    <xf numFmtId="0" fontId="1" fillId="3" borderId="7" xfId="0" applyFont="1" applyFill="1" applyBorder="1" applyAlignment="1" applyProtection="1">
      <alignment horizontal="right" vertical="top" wrapText="1"/>
      <protection locked="0"/>
    </xf>
    <xf numFmtId="1" fontId="0" fillId="0" borderId="0" xfId="0" applyNumberFormat="1" applyAlignment="1">
      <alignment horizontal="center" vertical="top"/>
    </xf>
    <xf numFmtId="0" fontId="3" fillId="0" borderId="7" xfId="0" applyFont="1" applyBorder="1" applyAlignment="1">
      <alignment vertical="top" wrapText="1"/>
    </xf>
    <xf numFmtId="0" fontId="1" fillId="0" borderId="13" xfId="0" applyFont="1" applyBorder="1" applyAlignment="1">
      <alignment horizontal="left" vertical="top" wrapText="1"/>
    </xf>
    <xf numFmtId="0" fontId="1" fillId="3" borderId="13" xfId="0" applyFont="1" applyFill="1" applyBorder="1" applyAlignment="1" applyProtection="1">
      <alignment horizontal="right" vertical="top" wrapText="1"/>
      <protection locked="0"/>
    </xf>
    <xf numFmtId="0" fontId="1" fillId="0" borderId="14" xfId="0" applyFont="1" applyBorder="1" applyAlignment="1">
      <alignment vertical="top" wrapText="1"/>
    </xf>
    <xf numFmtId="0" fontId="1" fillId="0" borderId="14" xfId="0" applyFont="1" applyBorder="1" applyAlignment="1">
      <alignment horizontal="left" vertical="top" wrapText="1"/>
    </xf>
    <xf numFmtId="0" fontId="1" fillId="0" borderId="13" xfId="0" applyFont="1" applyBorder="1" applyAlignment="1">
      <alignment vertical="top"/>
    </xf>
    <xf numFmtId="0" fontId="1" fillId="0" borderId="13" xfId="0" applyFont="1" applyBorder="1" applyAlignment="1">
      <alignment horizontal="center" vertical="top" wrapText="1"/>
    </xf>
    <xf numFmtId="2" fontId="1"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top"/>
    </xf>
    <xf numFmtId="0" fontId="1" fillId="0" borderId="13" xfId="0" applyFont="1" applyBorder="1" applyAlignment="1" applyProtection="1">
      <alignment horizontal="left" vertical="top"/>
      <protection locked="0"/>
    </xf>
    <xf numFmtId="0" fontId="1" fillId="0" borderId="13" xfId="0" applyFont="1" applyBorder="1" applyAlignment="1">
      <alignment vertical="top" wrapText="1"/>
    </xf>
    <xf numFmtId="0" fontId="3" fillId="0" borderId="4"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
    <cellStyle name="Standard" xfId="0" builtinId="0"/>
  </cellStyles>
  <dxfs count="87">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ctora LT Roman"/>
        <scheme val="none"/>
      </font>
      <numFmt numFmtId="2" formatCode="0.00"/>
      <alignment horizontal="center" vertical="top" textRotation="0" wrapText="1" indent="0" justifyLastLine="0" shrinkToFit="0" readingOrder="0"/>
      <border diagonalUp="0" diagonalDown="0">
        <left/>
        <right/>
        <top style="thin">
          <color indexed="64"/>
        </top>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bottom"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bottom"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top"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top"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alignment horizontal="left"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8"/>
        <color auto="1"/>
        <name val="Vectora LT Roman"/>
        <scheme val="none"/>
      </font>
      <numFmt numFmtId="1" formatCode="0"/>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numFmt numFmtId="2" formatCode="0.00"/>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Vectora LT Roman"/>
        <scheme val="none"/>
      </font>
      <fill>
        <patternFill patternType="solid">
          <fgColor indexed="64"/>
          <bgColor theme="0" tint="-4.9989318521683403E-2"/>
        </patternFill>
      </fill>
      <alignment horizontal="right" vertical="top" textRotation="0" wrapText="1" indent="0" justifyLastLine="0" shrinkToFit="0" readingOrder="0"/>
      <border diagonalUp="0" diagonalDown="0" outline="0">
        <left/>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8"/>
        <color auto="1"/>
        <name val="Vectora LT Roman"/>
        <scheme val="none"/>
      </font>
    </dxf>
    <dxf>
      <border outline="0">
        <bottom style="thin">
          <color indexed="64"/>
        </bottom>
      </border>
    </dxf>
    <dxf>
      <font>
        <b/>
        <i val="0"/>
        <strike val="0"/>
        <condense val="0"/>
        <extend val="0"/>
        <outline val="0"/>
        <shadow val="0"/>
        <u val="none"/>
        <vertAlign val="baseline"/>
        <sz val="8"/>
        <color auto="1"/>
        <name val="Vectora LT Roman"/>
        <scheme val="none"/>
      </font>
      <fill>
        <patternFill patternType="solid">
          <fgColor indexed="31"/>
          <bgColor indexed="22"/>
        </patternFill>
      </fill>
      <alignment horizontal="left" vertical="top" textRotation="0" wrapText="1" indent="0" justifyLastLine="0" shrinkToFit="0" readingOrder="0"/>
    </dxf>
  </dxfs>
  <tableStyles count="0" defaultTableStyle="TableStyleLight8"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CE4C6A-736C-416C-A6B0-06460E9BBE3A}" name="Tabelle1" displayName="Tabelle1" ref="A10:J79" totalsRowShown="0" headerRowDxfId="86" dataDxfId="84" headerRowBorderDxfId="85" tableBorderDxfId="83">
  <autoFilter ref="A10:J79" xr:uid="{3BCE4C6A-736C-416C-A6B0-06460E9BBE3A}"/>
  <sortState xmlns:xlrd2="http://schemas.microsoft.com/office/spreadsheetml/2017/richdata2" ref="A11:J79">
    <sortCondition ref="B25:B79"/>
  </sortState>
  <tableColumns count="10">
    <tableColumn id="1" xr3:uid="{2B1BF78E-BB45-46E5-903F-952396002B6B}" name="Anzahl" dataDxfId="82"/>
    <tableColumn id="2" xr3:uid="{BD15FACC-69B0-4B6A-96D1-E29060BF283D}" name="Reihentitel" dataDxfId="81"/>
    <tableColumn id="3" xr3:uid="{15657A32-4E58-48A4-B799-A74B7F774BD7}" name="Verlag" dataDxfId="80"/>
    <tableColumn id="4" xr3:uid="{8AC37A42-2F3B-4631-B886-C641950835A4}" name="SBD _x000a_Reihen-_x000a_Nummer" dataDxfId="79"/>
    <tableColumn id="5" xr3:uid="{364FEDB6-F64A-4C89-A691-5BC420934BAD}" name="Stoffkreis" dataDxfId="78"/>
    <tableColumn id="6" xr3:uid="{6168DEFF-30A9-4E1F-B8E3-B4A4A6A60353}" name="ca. Anzahl_x000a_Titel pro Jahr" dataDxfId="77"/>
    <tableColumn id="7" xr3:uid="{537BA32F-089B-4CD5-90CA-87DE90F590ED}" name="ca. Preis pro Jahr_x000a_in CHF" dataDxfId="76"/>
    <tableColumn id="8" xr3:uid="{D8E22FB1-8431-49FC-B029-3A9C7D2C4246}" name="Total pro Jahr _x000a_in CHF" dataDxfId="75">
      <calculatedColumnFormula>A11*G11</calculatedColumnFormula>
    </tableColumn>
    <tableColumn id="9" xr3:uid="{65FEB399-EB90-4C6E-B218-C37B5790A3D8}" name="Alle bereits erschienenen Bände nachliefern" dataDxfId="74"/>
    <tableColumn id="10" xr3:uid="{29E98477-A1BD-4921-881F-FC3D35736AE4}" name="Ab welchem Band liefern" dataDxfId="73"/>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95EF4F-DACE-435D-8FB1-4F86E03EAD53}" name="Tabelle2" displayName="Tabelle2" ref="A85:J92" totalsRowShown="0" headerRowDxfId="72" dataDxfId="71" tableBorderDxfId="70">
  <autoFilter ref="A85:J92" xr:uid="{EA95EF4F-DACE-435D-8FB1-4F86E03EAD53}"/>
  <sortState xmlns:xlrd2="http://schemas.microsoft.com/office/spreadsheetml/2017/richdata2" ref="A86:J92">
    <sortCondition ref="B85:B92"/>
  </sortState>
  <tableColumns count="10">
    <tableColumn id="1" xr3:uid="{DFC40CD8-BE1B-49C0-90A0-68BA09AA2BEB}" name="Anzahl" dataDxfId="69"/>
    <tableColumn id="2" xr3:uid="{B3C34373-C7B0-4835-8B6A-BBA05EEE698B}" name="Reihentitel" dataDxfId="68"/>
    <tableColumn id="3" xr3:uid="{6F25A469-EDB0-4342-967C-881E32777D09}" name="Verlag" dataDxfId="67"/>
    <tableColumn id="4" xr3:uid="{81D791F7-CD74-4BA3-8DEA-1CF4BD63772E}" name="SBD _x000a_Reihen-_x000a_Nummer" dataDxfId="66"/>
    <tableColumn id="5" xr3:uid="{20919950-FE6F-46DA-8529-70264781BE56}" name="Stoffkreis" dataDxfId="65"/>
    <tableColumn id="6" xr3:uid="{345C0938-FB63-49D7-9FE6-B87401EA32CC}" name="ca. Anzahl_x000a_Titel pro Jahr" dataDxfId="64"/>
    <tableColumn id="7" xr3:uid="{FAB2C5F9-0DFD-412D-AF97-6ECF684CA0E3}" name="ca. Preis pro Jahr_x000a_in CHF" dataDxfId="63"/>
    <tableColumn id="8" xr3:uid="{CDE66EA7-968A-4801-95A2-061C39599410}" name="Total pro Jahr _x000a_in CHF" dataDxfId="62">
      <calculatedColumnFormula>A86*G86</calculatedColumnFormula>
    </tableColumn>
    <tableColumn id="9" xr3:uid="{BA61C152-BD47-40E2-B2E5-4074DBD06853}" name="Alle bereits erschienenen Bände nachliefern" dataDxfId="61"/>
    <tableColumn id="10" xr3:uid="{7A1D3593-2C10-4F9A-B185-ADFE9470A09B}" name="Ab welchem Band liefern" dataDxfId="6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DC1A66-9C2D-43C1-AA8B-ABEF47876441}" name="Tabelle3" displayName="Tabelle3" ref="A98:J136" totalsRowShown="0" headerRowDxfId="59" dataDxfId="57" headerRowBorderDxfId="58" tableBorderDxfId="56" totalsRowBorderDxfId="55">
  <sortState xmlns:xlrd2="http://schemas.microsoft.com/office/spreadsheetml/2017/richdata2" ref="A99:J136">
    <sortCondition ref="B99:B136"/>
  </sortState>
  <tableColumns count="10">
    <tableColumn id="1" xr3:uid="{5AAD4F88-CD3C-411C-A77A-FAD99A61D5E8}" name="Anzahl" dataDxfId="54"/>
    <tableColumn id="2" xr3:uid="{2736AD47-45CF-4EA4-9ECA-3E7D41A970BC}" name="Reihentitel" dataDxfId="53"/>
    <tableColumn id="3" xr3:uid="{E9C8183E-E04B-49DF-951C-E6EC11C51097}" name="Verlag" dataDxfId="52"/>
    <tableColumn id="4" xr3:uid="{8883A098-3C2E-4A39-BACA-C4C4EFBA4004}" name="SBD _x000a_Reihen-_x000a_Nummer" dataDxfId="51"/>
    <tableColumn id="5" xr3:uid="{AC7DB9A5-9A4E-4676-B95C-91A637D2C116}" name="Stoffkreis" dataDxfId="50"/>
    <tableColumn id="6" xr3:uid="{A1C3F052-D1EE-48ED-A5FF-1070F88826F0}" name="ca. Anzahl_x000a_Titel pro Jahr" dataDxfId="49"/>
    <tableColumn id="7" xr3:uid="{F0F99C67-2316-4476-B937-163329FF6972}" name="ca. Preis pro Jahr_x000a_in CHF" dataDxfId="48"/>
    <tableColumn id="8" xr3:uid="{BAF9440B-BDB4-450B-A014-B311D550FFE8}" name="Total pro Jahr _x000a_in CHF" dataDxfId="47">
      <calculatedColumnFormula>A99*G99</calculatedColumnFormula>
    </tableColumn>
    <tableColumn id="9" xr3:uid="{E6D76ABE-0C3D-466B-A286-A6508C9864A8}" name="Alle bereits erschienenen Bände nachliefern" dataDxfId="46"/>
    <tableColumn id="10" xr3:uid="{AACD45FF-3F56-4435-AD12-D4B8FF8AA64E}" name="Ab welchem Band liefern" dataDxfId="45"/>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F1B27D-10BA-40DF-848C-2A9483FDAC10}" name="Tabelle4" displayName="Tabelle4" ref="A142:J144" totalsRowShown="0" headerRowDxfId="44" dataDxfId="42" headerRowBorderDxfId="43" tableBorderDxfId="41" totalsRowBorderDxfId="40">
  <autoFilter ref="A142:J144" xr:uid="{EEF1B27D-10BA-40DF-848C-2A9483FDAC10}"/>
  <sortState xmlns:xlrd2="http://schemas.microsoft.com/office/spreadsheetml/2017/richdata2" ref="A143:J144">
    <sortCondition ref="B142:B144"/>
  </sortState>
  <tableColumns count="10">
    <tableColumn id="1" xr3:uid="{BE046AF1-639D-4A2E-8622-E8AE5ABC2564}" name="Anzahl" dataDxfId="39"/>
    <tableColumn id="2" xr3:uid="{A90510AA-E62B-4707-AB81-48514F3316AF}" name="Reihentitel" dataDxfId="38"/>
    <tableColumn id="3" xr3:uid="{13578F50-8BB3-4C6F-A5B6-2CF211941A2C}" name="Verlag" dataDxfId="37"/>
    <tableColumn id="4" xr3:uid="{3BF274DD-8C48-4365-B290-4AC5B570877E}" name="SBD _x000a_Reihen-_x000a_Nummer" dataDxfId="36"/>
    <tableColumn id="5" xr3:uid="{8EEEE29E-75A6-48F4-A156-3CCDE3315740}" name="Stoffkreis" dataDxfId="35"/>
    <tableColumn id="6" xr3:uid="{256C7D05-F157-4F44-8862-871236A71CE0}" name="ca. Anzahl_x000a_Titel pro Jahr" dataDxfId="34"/>
    <tableColumn id="7" xr3:uid="{08D096B3-6B29-4C6F-9E84-19701FD4FCDB}" name="ca. Preis pro Jahr_x000a_in CHF" dataDxfId="33">
      <calculatedColumnFormula>(21.9*Tabelle4[[#This Row],[ca. Anzahl
Titel pro Jahr]])</calculatedColumnFormula>
    </tableColumn>
    <tableColumn id="8" xr3:uid="{CD15C000-3BEA-4C9C-A474-252887AD7317}" name="Totalpro Jahr _x000a_in CHF" dataDxfId="32">
      <calculatedColumnFormula>A143*G143</calculatedColumnFormula>
    </tableColumn>
    <tableColumn id="9" xr3:uid="{6C0E900A-C243-4DB5-91C3-BFF6AC136E14}" name="Alle bereits erschienenen Bände nachliefern" dataDxfId="31"/>
    <tableColumn id="10" xr3:uid="{2466FDAD-6AD3-413A-B6AF-C27F6574ECA2}" name="Ab welchem Band liefern" dataDxfId="30"/>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770DCD6-16DD-44A3-892A-39F6E065FA15}" name="Tabelle5" displayName="Tabelle5" ref="A150:J151" totalsRowShown="0" headerRowDxfId="29" dataDxfId="27" headerRowBorderDxfId="28" tableBorderDxfId="26" totalsRowBorderDxfId="25">
  <autoFilter ref="A150:J151" xr:uid="{F770DCD6-16DD-44A3-892A-39F6E065FA15}"/>
  <sortState xmlns:xlrd2="http://schemas.microsoft.com/office/spreadsheetml/2017/richdata2" ref="A151:J151">
    <sortCondition ref="B150:B151"/>
  </sortState>
  <tableColumns count="10">
    <tableColumn id="1" xr3:uid="{ACCE43D2-35A2-428B-9A8B-220C821A870C}" name="Anzahl" dataDxfId="24"/>
    <tableColumn id="2" xr3:uid="{435E9513-2E41-432B-97C1-4EBDB039C1BC}" name="Reihentitel" dataDxfId="23"/>
    <tableColumn id="3" xr3:uid="{A34375C6-9BF9-4A9D-88D6-8E97C3A63C4E}" name="Verlag" dataDxfId="22"/>
    <tableColumn id="4" xr3:uid="{A959A1DE-FA9E-43B7-BA02-62DC2DAC72E4}" name="SBD _x000a_Reihen-_x000a_Nummer" dataDxfId="21"/>
    <tableColumn id="5" xr3:uid="{3EADE0D9-16E3-424D-857C-BFF46D05A65F}" name="Stoffkreis" dataDxfId="20"/>
    <tableColumn id="6" xr3:uid="{DDFBE647-0F54-477D-B81B-B8EE3E3E8B44}" name="ca. Anzahl_x000a_Titel pro Jahr" dataDxfId="19"/>
    <tableColumn id="7" xr3:uid="{AF7CD30E-AEF4-40EB-B993-5839CE4685F7}" name="ca. Preis pro Jahr_x000a_in CHF" dataDxfId="18"/>
    <tableColumn id="8" xr3:uid="{63FB4FDC-0D2E-456D-9F9C-CCD15EC83330}" name="Total/Jahr _x000a_in CHF" dataDxfId="17">
      <calculatedColumnFormula>A151*G151</calculatedColumnFormula>
    </tableColumn>
    <tableColumn id="9" xr3:uid="{39F85015-4F36-4F7B-9D17-8B013D2C4580}" name="Alle bereits erschienenen Bände nachliefern" dataDxfId="16"/>
    <tableColumn id="10" xr3:uid="{2311B8B9-DFA3-40A4-BF27-81FAA4A09CBE}" name="Ab welchem Band liefern" dataDxfId="15"/>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6C7CA68-EC1B-4C15-930A-D48B6F5BCBC7}" name="Tabelle6" displayName="Tabelle6" ref="A156:J160" totalsRowShown="0" headerRowDxfId="14" dataDxfId="12" headerRowBorderDxfId="13" tableBorderDxfId="11" totalsRowBorderDxfId="10">
  <autoFilter ref="A156:J160" xr:uid="{A6C7CA68-EC1B-4C15-930A-D48B6F5BCBC7}"/>
  <sortState xmlns:xlrd2="http://schemas.microsoft.com/office/spreadsheetml/2017/richdata2" ref="A157:J160">
    <sortCondition ref="B156:B160"/>
  </sortState>
  <tableColumns count="10">
    <tableColumn id="1" xr3:uid="{A77F1727-28B4-4DB8-BCF6-264E1C882E75}" name="Anzahl" dataDxfId="9"/>
    <tableColumn id="2" xr3:uid="{7E249A5F-7F37-4378-8CB2-6AEECD5D59D4}" name="Reihentitel" dataDxfId="8"/>
    <tableColumn id="3" xr3:uid="{A3FB0F3B-91AC-45C4-AB9C-BDF96C13C2E0}" name="Verlag" dataDxfId="7"/>
    <tableColumn id="4" xr3:uid="{B47C6A5E-5DBF-4608-A978-5262B227F938}" name="SBD _x000a_Reihen-_x000a_Nummer" dataDxfId="6"/>
    <tableColumn id="5" xr3:uid="{A9B433E2-94DD-415C-9310-871062F28019}" name="Stoffkreis" dataDxfId="5"/>
    <tableColumn id="6" xr3:uid="{40C041A7-D810-4C56-B270-8FC850D3F0B1}" name="ca. Anzahl_x000a_Titel pro Jahr" dataDxfId="4"/>
    <tableColumn id="7" xr3:uid="{9994E18C-B11F-43AF-AA0C-16A8459616CE}" name="ca. Preis pro Jahr_x000a_in CHF" dataDxfId="3"/>
    <tableColumn id="8" xr3:uid="{7A099D20-4271-4FB9-ABDF-BA085F53C8B0}" name="Total pro Jahr _x000a_in CHF" dataDxfId="2">
      <calculatedColumnFormula>A157*G157</calculatedColumnFormula>
    </tableColumn>
    <tableColumn id="9" xr3:uid="{57AD31A4-BA0C-4F97-8A22-C2782433BA2A}" name="Alle bereits erschienenen Bände nachliefern" dataDxfId="1"/>
    <tableColumn id="10" xr3:uid="{319DE531-1B65-472B-B42E-C32358D23859}" name="Ab welchem Band liefern" dataDxfId="0"/>
  </tableColumns>
  <tableStyleInfo name="TableStyleLight8"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117B-EC65-44D9-BEB9-BE73B78A4E6D}">
  <dimension ref="A3:J432"/>
  <sheetViews>
    <sheetView showGridLines="0" tabSelected="1" topLeftCell="A6" zoomScale="136" zoomScaleNormal="136" zoomScaleSheetLayoutView="85" zoomScalePageLayoutView="70" workbookViewId="0">
      <selection activeCell="H158" sqref="H158"/>
    </sheetView>
  </sheetViews>
  <sheetFormatPr baseColWidth="10" defaultRowHeight="11.25" x14ac:dyDescent="0.2"/>
  <cols>
    <col min="1" max="1" width="8.28515625" style="1" customWidth="1"/>
    <col min="2" max="2" width="46.28515625" style="1" customWidth="1"/>
    <col min="3" max="3" width="24.140625" style="1" customWidth="1"/>
    <col min="4" max="4" width="10" style="1" customWidth="1"/>
    <col min="5" max="5" width="25.7109375" style="1" customWidth="1"/>
    <col min="6" max="6" width="15.5703125" style="4" customWidth="1"/>
    <col min="7" max="7" width="9.7109375" style="5" customWidth="1"/>
    <col min="8" max="8" width="15.140625" style="4" customWidth="1"/>
    <col min="9" max="9" width="17.140625" style="1" customWidth="1"/>
    <col min="10" max="10" width="40.7109375" style="1" customWidth="1"/>
    <col min="11" max="16384" width="11.42578125" style="1"/>
  </cols>
  <sheetData>
    <row r="3" spans="1:10" ht="13.5" customHeight="1" x14ac:dyDescent="0.2">
      <c r="A3" s="73" t="s">
        <v>108</v>
      </c>
      <c r="B3" s="74"/>
      <c r="C3" s="74"/>
      <c r="D3" s="74"/>
      <c r="E3" s="74"/>
      <c r="F3" s="74"/>
      <c r="G3" s="74"/>
      <c r="H3" s="74"/>
      <c r="I3" s="74"/>
      <c r="J3" s="19" t="s">
        <v>15</v>
      </c>
    </row>
    <row r="4" spans="1:10" ht="13.5" customHeight="1" thickBot="1" x14ac:dyDescent="0.25">
      <c r="A4" s="75" t="s">
        <v>113</v>
      </c>
      <c r="B4" s="76"/>
      <c r="C4" s="76"/>
      <c r="D4" s="76"/>
      <c r="E4" s="76"/>
      <c r="F4" s="76"/>
      <c r="G4" s="76"/>
      <c r="H4" s="76"/>
      <c r="I4" s="76"/>
      <c r="J4" s="20">
        <f>H81+H94+H138+H147+H153+H162</f>
        <v>0</v>
      </c>
    </row>
    <row r="5" spans="1:10" ht="13.5" customHeight="1" x14ac:dyDescent="0.2">
      <c r="A5" s="21"/>
      <c r="B5" s="2"/>
      <c r="C5" s="2"/>
      <c r="D5" s="2"/>
      <c r="F5" s="2"/>
      <c r="G5" s="49"/>
      <c r="H5" s="2"/>
      <c r="I5" s="2"/>
      <c r="J5" s="22"/>
    </row>
    <row r="6" spans="1:10" s="2" customFormat="1" ht="13.5" customHeight="1" x14ac:dyDescent="0.2">
      <c r="A6" s="77" t="s">
        <v>184</v>
      </c>
      <c r="B6" s="78"/>
      <c r="C6" s="78"/>
      <c r="D6" s="78"/>
      <c r="E6" s="78"/>
      <c r="F6" s="78"/>
      <c r="G6" s="78"/>
      <c r="H6" s="78"/>
      <c r="I6" s="78"/>
      <c r="J6" s="79"/>
    </row>
    <row r="7" spans="1:10" s="2" customFormat="1" ht="14.25" customHeight="1" x14ac:dyDescent="0.2">
      <c r="A7" s="77"/>
      <c r="B7" s="78"/>
      <c r="C7" s="78"/>
      <c r="D7" s="78"/>
      <c r="E7" s="78"/>
      <c r="F7" s="78"/>
      <c r="G7" s="78"/>
      <c r="H7" s="78"/>
      <c r="I7" s="78"/>
      <c r="J7" s="79"/>
    </row>
    <row r="8" spans="1:10" s="2" customFormat="1" ht="13.5" customHeight="1" x14ac:dyDescent="0.2">
      <c r="A8" s="80" t="s">
        <v>110</v>
      </c>
      <c r="B8" s="81"/>
      <c r="C8" s="81"/>
      <c r="D8" s="12"/>
      <c r="E8" s="12"/>
      <c r="F8" s="12"/>
      <c r="G8" s="50"/>
      <c r="H8" s="12"/>
      <c r="I8" s="12"/>
      <c r="J8" s="23"/>
    </row>
    <row r="9" spans="1:10" ht="18" customHeight="1" x14ac:dyDescent="0.2">
      <c r="A9" s="82" t="s">
        <v>215</v>
      </c>
      <c r="B9" s="83"/>
      <c r="C9" s="83"/>
      <c r="D9" s="83"/>
      <c r="E9" s="83"/>
      <c r="F9" s="83"/>
      <c r="G9" s="83"/>
      <c r="H9" s="83"/>
      <c r="I9" s="83"/>
      <c r="J9" s="84"/>
    </row>
    <row r="10" spans="1:10" s="3" customFormat="1" ht="46.5" customHeight="1" x14ac:dyDescent="0.2">
      <c r="A10" s="25" t="s">
        <v>0</v>
      </c>
      <c r="B10" s="26" t="s">
        <v>78</v>
      </c>
      <c r="C10" s="27" t="s">
        <v>17</v>
      </c>
      <c r="D10" s="28" t="s">
        <v>79</v>
      </c>
      <c r="E10" s="27" t="s">
        <v>14</v>
      </c>
      <c r="F10" s="29" t="s">
        <v>80</v>
      </c>
      <c r="G10" s="30" t="s">
        <v>18</v>
      </c>
      <c r="H10" s="29" t="s">
        <v>111</v>
      </c>
      <c r="I10" s="29" t="s">
        <v>114</v>
      </c>
      <c r="J10" s="29" t="s">
        <v>16</v>
      </c>
    </row>
    <row r="11" spans="1:10" ht="12.95" customHeight="1" x14ac:dyDescent="0.2">
      <c r="A11" s="58"/>
      <c r="B11" s="34" t="s">
        <v>125</v>
      </c>
      <c r="C11" s="34" t="s">
        <v>52</v>
      </c>
      <c r="D11" s="35">
        <v>2003</v>
      </c>
      <c r="E11" s="36" t="s">
        <v>83</v>
      </c>
      <c r="F11" s="37">
        <v>5</v>
      </c>
      <c r="G11" s="57">
        <f>(Tabelle1[[#This Row],[ca. Anzahl
Titel pro Jahr]]*14.3)</f>
        <v>71.5</v>
      </c>
      <c r="H11" s="38">
        <f t="shared" ref="H11:H42" si="0">A11*G11</f>
        <v>0</v>
      </c>
      <c r="I11" s="18"/>
      <c r="J11" s="18"/>
    </row>
    <row r="12" spans="1:10" ht="12.95" customHeight="1" x14ac:dyDescent="0.2">
      <c r="A12" s="58"/>
      <c r="B12" s="34" t="s">
        <v>38</v>
      </c>
      <c r="C12" s="34" t="s">
        <v>52</v>
      </c>
      <c r="D12" s="35">
        <v>2649</v>
      </c>
      <c r="E12" s="36" t="s">
        <v>83</v>
      </c>
      <c r="F12" s="37">
        <v>1</v>
      </c>
      <c r="G12" s="57">
        <f>(Tabelle1[[#This Row],[ca. Anzahl
Titel pro Jahr]]*14.3)</f>
        <v>14.3</v>
      </c>
      <c r="H12" s="38">
        <f t="shared" si="0"/>
        <v>0</v>
      </c>
      <c r="I12" s="18"/>
      <c r="J12" s="18"/>
    </row>
    <row r="13" spans="1:10" ht="12.95" customHeight="1" x14ac:dyDescent="0.2">
      <c r="A13" s="58"/>
      <c r="B13" s="34" t="s">
        <v>47</v>
      </c>
      <c r="C13" s="34" t="s">
        <v>52</v>
      </c>
      <c r="D13" s="35">
        <v>2002</v>
      </c>
      <c r="E13" s="36" t="s">
        <v>84</v>
      </c>
      <c r="F13" s="37">
        <v>5</v>
      </c>
      <c r="G13" s="57">
        <f>(Tabelle1[[#This Row],[ca. Anzahl
Titel pro Jahr]]*14.3)</f>
        <v>71.5</v>
      </c>
      <c r="H13" s="38">
        <f t="shared" si="0"/>
        <v>0</v>
      </c>
      <c r="I13" s="18"/>
      <c r="J13" s="18"/>
    </row>
    <row r="14" spans="1:10" ht="12.95" customHeight="1" x14ac:dyDescent="0.2">
      <c r="A14" s="58"/>
      <c r="B14" s="34" t="s">
        <v>48</v>
      </c>
      <c r="C14" s="34" t="s">
        <v>52</v>
      </c>
      <c r="D14" s="35">
        <v>2001</v>
      </c>
      <c r="E14" s="36" t="s">
        <v>84</v>
      </c>
      <c r="F14" s="37">
        <v>6</v>
      </c>
      <c r="G14" s="57">
        <f>(Tabelle1[[#This Row],[ca. Anzahl
Titel pro Jahr]]*14.3)</f>
        <v>85.800000000000011</v>
      </c>
      <c r="H14" s="38">
        <f t="shared" si="0"/>
        <v>0</v>
      </c>
      <c r="I14" s="18"/>
      <c r="J14" s="18"/>
    </row>
    <row r="15" spans="1:10" ht="12.95" customHeight="1" x14ac:dyDescent="0.2">
      <c r="A15" s="58"/>
      <c r="B15" s="34" t="s">
        <v>49</v>
      </c>
      <c r="C15" s="34" t="s">
        <v>53</v>
      </c>
      <c r="D15" s="35">
        <v>4514</v>
      </c>
      <c r="E15" s="36" t="s">
        <v>84</v>
      </c>
      <c r="F15" s="37">
        <v>5</v>
      </c>
      <c r="G15" s="57">
        <f>(Tabelle1[[#This Row],[ca. Anzahl
Titel pro Jahr]]*11.65)</f>
        <v>58.25</v>
      </c>
      <c r="H15" s="38">
        <f t="shared" si="0"/>
        <v>0</v>
      </c>
      <c r="I15" s="18"/>
      <c r="J15" s="18"/>
    </row>
    <row r="16" spans="1:10" ht="12.95" customHeight="1" x14ac:dyDescent="0.2">
      <c r="A16" s="58"/>
      <c r="B16" s="34" t="s">
        <v>20</v>
      </c>
      <c r="C16" s="47" t="s">
        <v>205</v>
      </c>
      <c r="D16" s="35">
        <v>4301</v>
      </c>
      <c r="E16" s="36" t="s">
        <v>85</v>
      </c>
      <c r="F16" s="37">
        <v>1</v>
      </c>
      <c r="G16" s="57">
        <f>(Tabelle1[[#This Row],[ca. Anzahl
Titel pro Jahr]]*17.7)</f>
        <v>17.7</v>
      </c>
      <c r="H16" s="38">
        <f t="shared" si="0"/>
        <v>0</v>
      </c>
      <c r="I16" s="72"/>
      <c r="J16" s="18"/>
    </row>
    <row r="17" spans="1:10" ht="12.95" customHeight="1" x14ac:dyDescent="0.2">
      <c r="A17" s="58"/>
      <c r="B17" s="47" t="s">
        <v>206</v>
      </c>
      <c r="C17" s="47" t="s">
        <v>205</v>
      </c>
      <c r="D17" s="35">
        <v>5938</v>
      </c>
      <c r="E17" s="48" t="s">
        <v>85</v>
      </c>
      <c r="F17" s="37">
        <v>1</v>
      </c>
      <c r="G17" s="57">
        <v>15</v>
      </c>
      <c r="H17" s="38">
        <f t="shared" si="0"/>
        <v>0</v>
      </c>
      <c r="I17" s="18"/>
      <c r="J17" s="18"/>
    </row>
    <row r="18" spans="1:10" ht="12.95" customHeight="1" x14ac:dyDescent="0.2">
      <c r="A18" s="58"/>
      <c r="B18" s="34" t="s">
        <v>50</v>
      </c>
      <c r="C18" s="47" t="s">
        <v>55</v>
      </c>
      <c r="D18" s="35">
        <v>4122</v>
      </c>
      <c r="E18" s="36" t="s">
        <v>87</v>
      </c>
      <c r="F18" s="37">
        <v>1</v>
      </c>
      <c r="G18" s="57">
        <v>14.5</v>
      </c>
      <c r="H18" s="38">
        <f t="shared" si="0"/>
        <v>0</v>
      </c>
      <c r="I18" s="18"/>
      <c r="J18" s="18"/>
    </row>
    <row r="19" spans="1:10" ht="12.95" customHeight="1" x14ac:dyDescent="0.2">
      <c r="A19" s="58"/>
      <c r="B19" s="47" t="s">
        <v>207</v>
      </c>
      <c r="C19" s="47" t="s">
        <v>59</v>
      </c>
      <c r="D19" s="35">
        <v>4935</v>
      </c>
      <c r="E19" s="48" t="s">
        <v>88</v>
      </c>
      <c r="F19" s="37">
        <v>1</v>
      </c>
      <c r="G19" s="57">
        <v>21</v>
      </c>
      <c r="H19" s="38">
        <f t="shared" si="0"/>
        <v>0</v>
      </c>
      <c r="I19" s="18"/>
      <c r="J19" s="18"/>
    </row>
    <row r="20" spans="1:10" ht="12.95" customHeight="1" x14ac:dyDescent="0.2">
      <c r="A20" s="58"/>
      <c r="B20" s="34" t="s">
        <v>1</v>
      </c>
      <c r="C20" s="47" t="s">
        <v>69</v>
      </c>
      <c r="D20" s="35">
        <v>2019</v>
      </c>
      <c r="E20" s="36" t="s">
        <v>88</v>
      </c>
      <c r="F20" s="37">
        <v>1</v>
      </c>
      <c r="G20" s="57">
        <f>(Tabelle1[[#This Row],[ca. Anzahl
Titel pro Jahr]]*14.7)</f>
        <v>14.7</v>
      </c>
      <c r="H20" s="38">
        <f t="shared" si="0"/>
        <v>0</v>
      </c>
      <c r="I20" s="18"/>
      <c r="J20" s="18"/>
    </row>
    <row r="21" spans="1:10" ht="12.95" customHeight="1" x14ac:dyDescent="0.2">
      <c r="A21" s="58"/>
      <c r="B21" s="34" t="s">
        <v>39</v>
      </c>
      <c r="C21" s="34" t="s">
        <v>30</v>
      </c>
      <c r="D21" s="35">
        <v>4007</v>
      </c>
      <c r="E21" s="36" t="s">
        <v>89</v>
      </c>
      <c r="F21" s="37">
        <v>1</v>
      </c>
      <c r="G21" s="57">
        <f>(Tabelle1[[#This Row],[ca. Anzahl
Titel pro Jahr]]*15.7)</f>
        <v>15.7</v>
      </c>
      <c r="H21" s="38">
        <f t="shared" si="0"/>
        <v>0</v>
      </c>
      <c r="I21" s="18"/>
      <c r="J21" s="18"/>
    </row>
    <row r="22" spans="1:10" s="66" customFormat="1" ht="12.95" customHeight="1" x14ac:dyDescent="0.2">
      <c r="A22" s="58"/>
      <c r="B22" s="71" t="s">
        <v>185</v>
      </c>
      <c r="C22" s="71" t="s">
        <v>56</v>
      </c>
      <c r="D22" s="62">
        <v>5750</v>
      </c>
      <c r="E22" s="48" t="s">
        <v>197</v>
      </c>
      <c r="F22" s="37">
        <v>1</v>
      </c>
      <c r="G22" s="57">
        <v>14.5</v>
      </c>
      <c r="H22" s="38">
        <f t="shared" si="0"/>
        <v>0</v>
      </c>
      <c r="I22" s="18"/>
      <c r="J22" s="18"/>
    </row>
    <row r="23" spans="1:10" ht="12.95" customHeight="1" x14ac:dyDescent="0.2">
      <c r="A23" s="63"/>
      <c r="B23" s="64" t="s">
        <v>146</v>
      </c>
      <c r="C23" s="64" t="s">
        <v>61</v>
      </c>
      <c r="D23" s="65">
        <v>5461</v>
      </c>
      <c r="E23" s="66" t="s">
        <v>90</v>
      </c>
      <c r="F23" s="67">
        <v>1</v>
      </c>
      <c r="G23" s="68">
        <f>(Tabelle1[[#This Row],[ca. Anzahl
Titel pro Jahr]]*21.9)</f>
        <v>21.9</v>
      </c>
      <c r="H23" s="69">
        <f t="shared" si="0"/>
        <v>0</v>
      </c>
      <c r="I23" s="70"/>
      <c r="J23" s="70"/>
    </row>
    <row r="24" spans="1:10" ht="12.95" customHeight="1" x14ac:dyDescent="0.2">
      <c r="A24" s="58"/>
      <c r="B24" s="34" t="s">
        <v>2</v>
      </c>
      <c r="C24" s="34" t="s">
        <v>60</v>
      </c>
      <c r="D24" s="35">
        <v>2083</v>
      </c>
      <c r="E24" s="36" t="s">
        <v>92</v>
      </c>
      <c r="F24" s="37">
        <v>4</v>
      </c>
      <c r="G24" s="57">
        <v>58.8</v>
      </c>
      <c r="H24" s="38">
        <f t="shared" si="0"/>
        <v>0</v>
      </c>
      <c r="I24" s="18"/>
      <c r="J24" s="18"/>
    </row>
    <row r="25" spans="1:10" ht="12.95" customHeight="1" x14ac:dyDescent="0.2">
      <c r="A25" s="58"/>
      <c r="B25" s="34" t="s">
        <v>21</v>
      </c>
      <c r="C25" s="34" t="s">
        <v>61</v>
      </c>
      <c r="D25" s="35">
        <v>3037</v>
      </c>
      <c r="E25" s="36" t="s">
        <v>93</v>
      </c>
      <c r="F25" s="37">
        <v>1</v>
      </c>
      <c r="G25" s="57">
        <f>(Tabelle1[[#This Row],[ca. Anzahl
Titel pro Jahr]]*21.9)</f>
        <v>21.9</v>
      </c>
      <c r="H25" s="38">
        <f t="shared" si="0"/>
        <v>0</v>
      </c>
      <c r="I25" s="18"/>
      <c r="J25" s="18"/>
    </row>
    <row r="26" spans="1:10" ht="12.95" customHeight="1" x14ac:dyDescent="0.2">
      <c r="A26" s="58"/>
      <c r="B26" s="34" t="s">
        <v>164</v>
      </c>
      <c r="C26" s="34" t="s">
        <v>62</v>
      </c>
      <c r="D26" s="35">
        <v>5784</v>
      </c>
      <c r="E26" s="36" t="s">
        <v>165</v>
      </c>
      <c r="F26" s="37">
        <v>1</v>
      </c>
      <c r="G26" s="57">
        <f>(Tabelle1[[#This Row],[ca. Anzahl
Titel pro Jahr]]*18.7)</f>
        <v>18.7</v>
      </c>
      <c r="H26" s="38">
        <f t="shared" si="0"/>
        <v>0</v>
      </c>
      <c r="I26" s="18"/>
      <c r="J26" s="18"/>
    </row>
    <row r="27" spans="1:10" ht="12.95" customHeight="1" x14ac:dyDescent="0.2">
      <c r="A27" s="58"/>
      <c r="B27" s="34" t="s">
        <v>147</v>
      </c>
      <c r="C27" s="34" t="s">
        <v>60</v>
      </c>
      <c r="D27" s="35">
        <v>5466</v>
      </c>
      <c r="E27" s="36" t="s">
        <v>96</v>
      </c>
      <c r="F27" s="37">
        <v>1</v>
      </c>
      <c r="G27" s="57">
        <f>(Tabelle1[[#This Row],[ca. Anzahl
Titel pro Jahr]]*11.7)</f>
        <v>11.7</v>
      </c>
      <c r="H27" s="38">
        <f t="shared" si="0"/>
        <v>0</v>
      </c>
      <c r="I27" s="18"/>
      <c r="J27" s="18"/>
    </row>
    <row r="28" spans="1:10" ht="12.95" customHeight="1" x14ac:dyDescent="0.2">
      <c r="A28" s="58"/>
      <c r="B28" s="34" t="s">
        <v>71</v>
      </c>
      <c r="C28" s="34" t="s">
        <v>30</v>
      </c>
      <c r="D28" s="35">
        <v>4955</v>
      </c>
      <c r="E28" s="36" t="s">
        <v>96</v>
      </c>
      <c r="F28" s="37">
        <v>1</v>
      </c>
      <c r="G28" s="57">
        <f>(Tabelle1[[#This Row],[ca. Anzahl
Titel pro Jahr]]*15.7)</f>
        <v>15.7</v>
      </c>
      <c r="H28" s="38">
        <f t="shared" si="0"/>
        <v>0</v>
      </c>
      <c r="I28" s="18"/>
      <c r="J28" s="18"/>
    </row>
    <row r="29" spans="1:10" ht="12.95" customHeight="1" x14ac:dyDescent="0.2">
      <c r="A29" s="58"/>
      <c r="B29" s="34" t="s">
        <v>72</v>
      </c>
      <c r="C29" s="34" t="s">
        <v>30</v>
      </c>
      <c r="D29" s="35">
        <v>4954</v>
      </c>
      <c r="E29" s="36" t="s">
        <v>96</v>
      </c>
      <c r="F29" s="37">
        <v>1</v>
      </c>
      <c r="G29" s="57">
        <f>(Tabelle1[[#This Row],[ca. Anzahl
Titel pro Jahr]]*15.7)</f>
        <v>15.7</v>
      </c>
      <c r="H29" s="38">
        <f t="shared" si="0"/>
        <v>0</v>
      </c>
      <c r="I29" s="18"/>
      <c r="J29" s="18"/>
    </row>
    <row r="30" spans="1:10" ht="12.95" customHeight="1" x14ac:dyDescent="0.2">
      <c r="A30" s="58"/>
      <c r="B30" s="34" t="s">
        <v>22</v>
      </c>
      <c r="C30" s="34" t="s">
        <v>30</v>
      </c>
      <c r="D30" s="35">
        <v>4883</v>
      </c>
      <c r="E30" s="36" t="s">
        <v>96</v>
      </c>
      <c r="F30" s="37">
        <v>1</v>
      </c>
      <c r="G30" s="57">
        <f>(Tabelle1[[#This Row],[ca. Anzahl
Titel pro Jahr]]*14.3)</f>
        <v>14.3</v>
      </c>
      <c r="H30" s="38">
        <f t="shared" si="0"/>
        <v>0</v>
      </c>
      <c r="I30" s="18"/>
      <c r="J30" s="18"/>
    </row>
    <row r="31" spans="1:10" ht="12.95" customHeight="1" x14ac:dyDescent="0.2">
      <c r="A31" s="58"/>
      <c r="B31" s="34" t="s">
        <v>6</v>
      </c>
      <c r="C31" s="34" t="s">
        <v>60</v>
      </c>
      <c r="D31" s="35">
        <v>2004</v>
      </c>
      <c r="E31" s="36" t="s">
        <v>97</v>
      </c>
      <c r="F31" s="37">
        <v>4</v>
      </c>
      <c r="G31" s="57">
        <f>(Tabelle1[[#This Row],[ca. Anzahl
Titel pro Jahr]]*13.3)</f>
        <v>53.2</v>
      </c>
      <c r="H31" s="38">
        <f t="shared" si="0"/>
        <v>0</v>
      </c>
      <c r="I31" s="18"/>
      <c r="J31" s="18"/>
    </row>
    <row r="32" spans="1:10" ht="12.95" customHeight="1" x14ac:dyDescent="0.2">
      <c r="A32" s="58"/>
      <c r="B32" s="34" t="s">
        <v>166</v>
      </c>
      <c r="C32" s="34" t="s">
        <v>30</v>
      </c>
      <c r="D32" s="35">
        <v>5768</v>
      </c>
      <c r="E32" s="36" t="s">
        <v>165</v>
      </c>
      <c r="F32" s="37">
        <v>1</v>
      </c>
      <c r="G32" s="57">
        <f>(Tabelle1[[#This Row],[ca. Anzahl
Titel pro Jahr]]*14.7)</f>
        <v>14.7</v>
      </c>
      <c r="H32" s="38">
        <f t="shared" si="0"/>
        <v>0</v>
      </c>
      <c r="I32" s="18"/>
      <c r="J32" s="18"/>
    </row>
    <row r="33" spans="1:10" ht="12.95" customHeight="1" x14ac:dyDescent="0.2">
      <c r="A33" s="58"/>
      <c r="B33" s="34" t="s">
        <v>142</v>
      </c>
      <c r="C33" s="34" t="s">
        <v>59</v>
      </c>
      <c r="D33" s="35">
        <v>4935</v>
      </c>
      <c r="E33" s="36" t="s">
        <v>91</v>
      </c>
      <c r="F33" s="37">
        <v>2</v>
      </c>
      <c r="G33" s="57">
        <f>(Tabelle1[[#This Row],[ca. Anzahl
Titel pro Jahr]]*14.7)</f>
        <v>29.4</v>
      </c>
      <c r="H33" s="38">
        <f t="shared" si="0"/>
        <v>0</v>
      </c>
      <c r="I33" s="18"/>
      <c r="J33" s="18"/>
    </row>
    <row r="34" spans="1:10" ht="12.95" customHeight="1" x14ac:dyDescent="0.2">
      <c r="A34" s="58"/>
      <c r="B34" s="34" t="s">
        <v>186</v>
      </c>
      <c r="C34" s="34" t="s">
        <v>187</v>
      </c>
      <c r="D34" s="35">
        <v>5876</v>
      </c>
      <c r="E34" s="48" t="s">
        <v>198</v>
      </c>
      <c r="F34" s="37">
        <v>4</v>
      </c>
      <c r="G34" s="57">
        <v>159.6</v>
      </c>
      <c r="H34" s="38">
        <f t="shared" si="0"/>
        <v>0</v>
      </c>
      <c r="I34" s="18"/>
      <c r="J34" s="18"/>
    </row>
    <row r="35" spans="1:10" ht="12.95" customHeight="1" x14ac:dyDescent="0.2">
      <c r="A35" s="58"/>
      <c r="B35" s="34" t="s">
        <v>123</v>
      </c>
      <c r="C35" s="34" t="s">
        <v>30</v>
      </c>
      <c r="D35" s="35">
        <v>5171</v>
      </c>
      <c r="E35" s="36" t="s">
        <v>124</v>
      </c>
      <c r="F35" s="37">
        <v>1</v>
      </c>
      <c r="G35" s="57">
        <f>(Tabelle1[[#This Row],[ca. Anzahl
Titel pro Jahr]]*20.3)</f>
        <v>20.3</v>
      </c>
      <c r="H35" s="38">
        <f t="shared" si="0"/>
        <v>0</v>
      </c>
      <c r="I35" s="18"/>
      <c r="J35" s="18"/>
    </row>
    <row r="36" spans="1:10" ht="12.95" customHeight="1" x14ac:dyDescent="0.2">
      <c r="A36" s="58"/>
      <c r="B36" s="34" t="s">
        <v>159</v>
      </c>
      <c r="C36" s="34" t="s">
        <v>31</v>
      </c>
      <c r="D36" s="35">
        <v>5082</v>
      </c>
      <c r="E36" s="36" t="s">
        <v>90</v>
      </c>
      <c r="F36" s="37">
        <v>2</v>
      </c>
      <c r="G36" s="57">
        <f>(Tabelle1[[#This Row],[ca. Anzahl
Titel pro Jahr]]*9.9)</f>
        <v>19.8</v>
      </c>
      <c r="H36" s="38">
        <f t="shared" si="0"/>
        <v>0</v>
      </c>
      <c r="I36" s="18"/>
      <c r="J36" s="18"/>
    </row>
    <row r="37" spans="1:10" ht="12.95" customHeight="1" x14ac:dyDescent="0.2">
      <c r="A37" s="58"/>
      <c r="B37" s="34" t="s">
        <v>167</v>
      </c>
      <c r="C37" s="34" t="s">
        <v>70</v>
      </c>
      <c r="D37" s="35">
        <v>5767</v>
      </c>
      <c r="E37" s="36" t="s">
        <v>106</v>
      </c>
      <c r="F37" s="37">
        <v>2</v>
      </c>
      <c r="G37" s="57">
        <f>(Tabelle1[[#This Row],[ca. Anzahl
Titel pro Jahr]]*14.7)</f>
        <v>29.4</v>
      </c>
      <c r="H37" s="38">
        <f t="shared" si="0"/>
        <v>0</v>
      </c>
      <c r="I37" s="18"/>
      <c r="J37" s="18"/>
    </row>
    <row r="38" spans="1:10" ht="12.95" customHeight="1" x14ac:dyDescent="0.2">
      <c r="A38" s="58"/>
      <c r="B38" s="34" t="s">
        <v>51</v>
      </c>
      <c r="C38" s="34" t="s">
        <v>37</v>
      </c>
      <c r="D38" s="35">
        <v>2015</v>
      </c>
      <c r="E38" s="36" t="s">
        <v>98</v>
      </c>
      <c r="F38" s="37">
        <v>1</v>
      </c>
      <c r="G38" s="57">
        <f>(Tabelle1[[#This Row],[ca. Anzahl
Titel pro Jahr]]*21.4)</f>
        <v>21.4</v>
      </c>
      <c r="H38" s="38">
        <f t="shared" si="0"/>
        <v>0</v>
      </c>
      <c r="I38" s="18"/>
      <c r="J38" s="18"/>
    </row>
    <row r="39" spans="1:10" ht="12.95" customHeight="1" x14ac:dyDescent="0.2">
      <c r="A39" s="58"/>
      <c r="B39" s="34" t="s">
        <v>163</v>
      </c>
      <c r="C39" s="34" t="s">
        <v>37</v>
      </c>
      <c r="D39" s="35">
        <v>5810</v>
      </c>
      <c r="E39" s="36" t="s">
        <v>98</v>
      </c>
      <c r="F39" s="37">
        <v>1</v>
      </c>
      <c r="G39" s="57">
        <f>(Tabelle1[[#This Row],[ca. Anzahl
Titel pro Jahr]]*21.4)</f>
        <v>21.4</v>
      </c>
      <c r="H39" s="38">
        <f t="shared" si="0"/>
        <v>0</v>
      </c>
      <c r="I39" s="18"/>
      <c r="J39" s="18"/>
    </row>
    <row r="40" spans="1:10" ht="12.95" customHeight="1" x14ac:dyDescent="0.2">
      <c r="A40" s="58"/>
      <c r="B40" s="34" t="s">
        <v>168</v>
      </c>
      <c r="C40" s="34" t="s">
        <v>59</v>
      </c>
      <c r="D40" s="35">
        <v>5786</v>
      </c>
      <c r="E40" s="36" t="s">
        <v>85</v>
      </c>
      <c r="F40" s="37">
        <v>1</v>
      </c>
      <c r="G40" s="57">
        <f>(Tabelle1[[#This Row],[ca. Anzahl
Titel pro Jahr]]*21.9)</f>
        <v>21.9</v>
      </c>
      <c r="H40" s="38">
        <f t="shared" si="0"/>
        <v>0</v>
      </c>
      <c r="I40" s="18"/>
      <c r="J40" s="18"/>
    </row>
    <row r="41" spans="1:10" ht="12.95" customHeight="1" x14ac:dyDescent="0.2">
      <c r="A41" s="58"/>
      <c r="B41" s="34" t="s">
        <v>169</v>
      </c>
      <c r="C41" s="34" t="s">
        <v>56</v>
      </c>
      <c r="D41" s="35">
        <v>5785</v>
      </c>
      <c r="E41" s="36" t="s">
        <v>170</v>
      </c>
      <c r="F41" s="37">
        <v>1</v>
      </c>
      <c r="G41" s="57">
        <f>(Tabelle1[[#This Row],[ca. Anzahl
Titel pro Jahr]]*15.7)</f>
        <v>15.7</v>
      </c>
      <c r="H41" s="38">
        <f t="shared" si="0"/>
        <v>0</v>
      </c>
      <c r="I41" s="18"/>
      <c r="J41" s="18"/>
    </row>
    <row r="42" spans="1:10" ht="12.95" customHeight="1" x14ac:dyDescent="0.2">
      <c r="A42" s="58"/>
      <c r="B42" s="34" t="s">
        <v>171</v>
      </c>
      <c r="C42" s="34" t="s">
        <v>70</v>
      </c>
      <c r="D42" s="35">
        <v>5787</v>
      </c>
      <c r="E42" s="36" t="s">
        <v>83</v>
      </c>
      <c r="F42" s="37">
        <v>1</v>
      </c>
      <c r="G42" s="57">
        <v>14.9</v>
      </c>
      <c r="H42" s="38">
        <f t="shared" si="0"/>
        <v>0</v>
      </c>
      <c r="I42" s="18"/>
      <c r="J42" s="18"/>
    </row>
    <row r="43" spans="1:10" ht="12.95" customHeight="1" x14ac:dyDescent="0.2">
      <c r="A43" s="58"/>
      <c r="B43" s="34" t="s">
        <v>23</v>
      </c>
      <c r="C43" s="34" t="s">
        <v>32</v>
      </c>
      <c r="D43" s="35">
        <v>2673</v>
      </c>
      <c r="E43" s="36" t="s">
        <v>99</v>
      </c>
      <c r="F43" s="37">
        <v>1</v>
      </c>
      <c r="G43" s="57">
        <f>(Tabelle1[[#This Row],[ca. Anzahl
Titel pro Jahr]]*9.9)</f>
        <v>9.9</v>
      </c>
      <c r="H43" s="38">
        <f t="shared" ref="H43:H73" si="1">A43*G43</f>
        <v>0</v>
      </c>
      <c r="I43" s="18"/>
      <c r="J43" s="18"/>
    </row>
    <row r="44" spans="1:10" ht="12.95" customHeight="1" x14ac:dyDescent="0.2">
      <c r="A44" s="58"/>
      <c r="B44" s="34" t="s">
        <v>144</v>
      </c>
      <c r="C44" s="34" t="s">
        <v>64</v>
      </c>
      <c r="D44" s="35">
        <v>2240</v>
      </c>
      <c r="E44" s="36" t="s">
        <v>98</v>
      </c>
      <c r="F44" s="37">
        <v>1</v>
      </c>
      <c r="G44" s="57">
        <f>(Tabelle1[[#This Row],[ca. Anzahl
Titel pro Jahr]]*17)</f>
        <v>17</v>
      </c>
      <c r="H44" s="38">
        <f t="shared" si="1"/>
        <v>0</v>
      </c>
      <c r="I44" s="18"/>
      <c r="J44" s="18"/>
    </row>
    <row r="45" spans="1:10" ht="12.95" customHeight="1" x14ac:dyDescent="0.2">
      <c r="A45" s="58"/>
      <c r="B45" s="34" t="s">
        <v>161</v>
      </c>
      <c r="C45" s="34" t="s">
        <v>162</v>
      </c>
      <c r="D45" s="35">
        <v>5813</v>
      </c>
      <c r="E45" s="36" t="s">
        <v>95</v>
      </c>
      <c r="F45" s="37">
        <v>1</v>
      </c>
      <c r="G45" s="57">
        <v>12.5</v>
      </c>
      <c r="H45" s="38">
        <f t="shared" si="1"/>
        <v>0</v>
      </c>
      <c r="I45" s="18"/>
      <c r="J45" s="18"/>
    </row>
    <row r="46" spans="1:10" ht="12.95" customHeight="1" x14ac:dyDescent="0.2">
      <c r="A46" s="58"/>
      <c r="B46" s="34" t="s">
        <v>202</v>
      </c>
      <c r="C46" s="34" t="s">
        <v>203</v>
      </c>
      <c r="D46" s="35">
        <v>4753</v>
      </c>
      <c r="E46" s="48" t="s">
        <v>95</v>
      </c>
      <c r="F46" s="37">
        <v>1</v>
      </c>
      <c r="G46" s="57">
        <v>12.5</v>
      </c>
      <c r="H46" s="38">
        <f t="shared" si="1"/>
        <v>0</v>
      </c>
      <c r="I46" s="18"/>
      <c r="J46" s="18"/>
    </row>
    <row r="47" spans="1:10" ht="12.95" customHeight="1" x14ac:dyDescent="0.2">
      <c r="A47" s="58"/>
      <c r="B47" s="34" t="s">
        <v>24</v>
      </c>
      <c r="C47" s="47" t="s">
        <v>203</v>
      </c>
      <c r="D47" s="35">
        <v>4752</v>
      </c>
      <c r="E47" s="48" t="s">
        <v>209</v>
      </c>
      <c r="F47" s="37">
        <v>10</v>
      </c>
      <c r="G47" s="57">
        <f>(Tabelle1[[#This Row],[ca. Anzahl
Titel pro Jahr]]*12.7)</f>
        <v>127</v>
      </c>
      <c r="H47" s="38">
        <f t="shared" si="1"/>
        <v>0</v>
      </c>
      <c r="I47" s="18"/>
      <c r="J47" s="18"/>
    </row>
    <row r="48" spans="1:10" ht="12.95" customHeight="1" x14ac:dyDescent="0.2">
      <c r="A48" s="58"/>
      <c r="B48" s="34" t="s">
        <v>188</v>
      </c>
      <c r="C48" s="34" t="s">
        <v>126</v>
      </c>
      <c r="D48" s="35">
        <v>5382</v>
      </c>
      <c r="E48" s="48" t="s">
        <v>101</v>
      </c>
      <c r="F48" s="37">
        <v>1</v>
      </c>
      <c r="G48" s="57">
        <v>13.9</v>
      </c>
      <c r="H48" s="38">
        <f t="shared" si="1"/>
        <v>0</v>
      </c>
      <c r="I48" s="18"/>
      <c r="J48" s="18"/>
    </row>
    <row r="49" spans="1:10" ht="12.95" customHeight="1" x14ac:dyDescent="0.2">
      <c r="A49" s="58"/>
      <c r="B49" s="34" t="s">
        <v>145</v>
      </c>
      <c r="C49" s="34" t="s">
        <v>62</v>
      </c>
      <c r="D49" s="35">
        <v>4165</v>
      </c>
      <c r="E49" s="36" t="s">
        <v>100</v>
      </c>
      <c r="F49" s="37">
        <v>1</v>
      </c>
      <c r="G49" s="57">
        <v>18.5</v>
      </c>
      <c r="H49" s="38">
        <f t="shared" si="1"/>
        <v>0</v>
      </c>
      <c r="I49" s="18"/>
      <c r="J49" s="18"/>
    </row>
    <row r="50" spans="1:10" ht="12.95" customHeight="1" x14ac:dyDescent="0.2">
      <c r="A50" s="58"/>
      <c r="B50" s="34" t="s">
        <v>7</v>
      </c>
      <c r="C50" s="34" t="s">
        <v>62</v>
      </c>
      <c r="D50" s="35">
        <v>2105</v>
      </c>
      <c r="E50" s="36" t="s">
        <v>88</v>
      </c>
      <c r="F50" s="37">
        <v>1</v>
      </c>
      <c r="G50" s="57">
        <v>14.5</v>
      </c>
      <c r="H50" s="38">
        <f t="shared" si="1"/>
        <v>0</v>
      </c>
      <c r="I50" s="18"/>
      <c r="J50" s="18"/>
    </row>
    <row r="51" spans="1:10" ht="12.95" customHeight="1" x14ac:dyDescent="0.2">
      <c r="A51" s="58"/>
      <c r="B51" s="34" t="s">
        <v>139</v>
      </c>
      <c r="C51" s="34" t="s">
        <v>61</v>
      </c>
      <c r="D51" s="35">
        <v>5511</v>
      </c>
      <c r="E51" s="36" t="s">
        <v>101</v>
      </c>
      <c r="F51" s="37">
        <v>1</v>
      </c>
      <c r="G51" s="57">
        <v>17.899999999999999</v>
      </c>
      <c r="H51" s="38">
        <f t="shared" si="1"/>
        <v>0</v>
      </c>
      <c r="I51" s="18"/>
      <c r="J51" s="18"/>
    </row>
    <row r="52" spans="1:10" ht="12.95" customHeight="1" x14ac:dyDescent="0.2">
      <c r="A52" s="58"/>
      <c r="B52" s="34" t="s">
        <v>3</v>
      </c>
      <c r="C52" s="34" t="s">
        <v>56</v>
      </c>
      <c r="D52" s="35">
        <v>2012</v>
      </c>
      <c r="E52" s="36" t="s">
        <v>95</v>
      </c>
      <c r="F52" s="37">
        <v>2</v>
      </c>
      <c r="G52" s="57">
        <v>25</v>
      </c>
      <c r="H52" s="38">
        <f t="shared" si="1"/>
        <v>0</v>
      </c>
      <c r="I52" s="18"/>
      <c r="J52" s="18"/>
    </row>
    <row r="53" spans="1:10" ht="12.95" customHeight="1" x14ac:dyDescent="0.2">
      <c r="A53" s="58"/>
      <c r="B53" s="34" t="s">
        <v>40</v>
      </c>
      <c r="C53" s="34" t="s">
        <v>56</v>
      </c>
      <c r="D53" s="35">
        <v>2880</v>
      </c>
      <c r="E53" s="36" t="s">
        <v>101</v>
      </c>
      <c r="F53" s="37">
        <v>1</v>
      </c>
      <c r="G53" s="57">
        <v>12.5</v>
      </c>
      <c r="H53" s="38">
        <f t="shared" si="1"/>
        <v>0</v>
      </c>
      <c r="I53" s="18"/>
      <c r="J53" s="18"/>
    </row>
    <row r="54" spans="1:10" ht="12.95" customHeight="1" x14ac:dyDescent="0.2">
      <c r="A54" s="58"/>
      <c r="B54" s="34" t="s">
        <v>148</v>
      </c>
      <c r="C54" s="34" t="s">
        <v>61</v>
      </c>
      <c r="D54" s="35">
        <v>5464</v>
      </c>
      <c r="E54" s="36" t="s">
        <v>94</v>
      </c>
      <c r="F54" s="37">
        <v>2</v>
      </c>
      <c r="G54" s="57">
        <f>(Tabelle1[[#This Row],[ca. Anzahl
Titel pro Jahr]]*17.3)</f>
        <v>34.6</v>
      </c>
      <c r="H54" s="38">
        <f t="shared" si="1"/>
        <v>0</v>
      </c>
      <c r="I54" s="18"/>
      <c r="J54" s="18"/>
    </row>
    <row r="55" spans="1:10" ht="12.95" customHeight="1" x14ac:dyDescent="0.2">
      <c r="A55" s="58"/>
      <c r="B55" s="34" t="s">
        <v>172</v>
      </c>
      <c r="C55" s="34" t="s">
        <v>63</v>
      </c>
      <c r="D55" s="35">
        <v>5788</v>
      </c>
      <c r="E55" s="36" t="s">
        <v>91</v>
      </c>
      <c r="F55" s="37">
        <v>1</v>
      </c>
      <c r="G55" s="57">
        <v>18.5</v>
      </c>
      <c r="H55" s="38">
        <f t="shared" si="1"/>
        <v>0</v>
      </c>
      <c r="I55" s="18"/>
      <c r="J55" s="18"/>
    </row>
    <row r="56" spans="1:10" ht="12.95" customHeight="1" x14ac:dyDescent="0.2">
      <c r="A56" s="58"/>
      <c r="B56" s="34" t="s">
        <v>140</v>
      </c>
      <c r="C56" s="34" t="s">
        <v>141</v>
      </c>
      <c r="D56" s="35">
        <v>5510</v>
      </c>
      <c r="E56" s="36" t="s">
        <v>143</v>
      </c>
      <c r="F56" s="37">
        <v>1</v>
      </c>
      <c r="G56" s="57">
        <f>(Tabelle1[[#This Row],[ca. Anzahl
Titel pro Jahr]]*26.3)</f>
        <v>26.3</v>
      </c>
      <c r="H56" s="38">
        <f t="shared" si="1"/>
        <v>0</v>
      </c>
      <c r="I56" s="18"/>
      <c r="J56" s="18"/>
    </row>
    <row r="57" spans="1:10" ht="12.95" customHeight="1" x14ac:dyDescent="0.2">
      <c r="A57" s="58"/>
      <c r="B57" s="34" t="s">
        <v>41</v>
      </c>
      <c r="C57" s="34" t="s">
        <v>57</v>
      </c>
      <c r="D57" s="35">
        <v>4219</v>
      </c>
      <c r="E57" s="36" t="s">
        <v>102</v>
      </c>
      <c r="F57" s="37">
        <v>1</v>
      </c>
      <c r="G57" s="57">
        <f>(Tabelle1[[#This Row],[ca. Anzahl
Titel pro Jahr]]*8.5)</f>
        <v>8.5</v>
      </c>
      <c r="H57" s="38">
        <f t="shared" si="1"/>
        <v>0</v>
      </c>
      <c r="I57" s="18"/>
      <c r="J57" s="18"/>
    </row>
    <row r="58" spans="1:10" ht="12.95" customHeight="1" x14ac:dyDescent="0.2">
      <c r="A58" s="58"/>
      <c r="B58" s="34" t="s">
        <v>25</v>
      </c>
      <c r="C58" s="34" t="s">
        <v>63</v>
      </c>
      <c r="D58" s="35">
        <v>4663</v>
      </c>
      <c r="E58" s="36" t="s">
        <v>103</v>
      </c>
      <c r="F58" s="37">
        <v>2</v>
      </c>
      <c r="G58" s="57">
        <f>(Tabelle1[[#This Row],[ca. Anzahl
Titel pro Jahr]]*14.7)</f>
        <v>29.4</v>
      </c>
      <c r="H58" s="38">
        <f t="shared" si="1"/>
        <v>0</v>
      </c>
      <c r="I58" s="18"/>
      <c r="J58" s="18"/>
    </row>
    <row r="59" spans="1:10" ht="12.95" customHeight="1" x14ac:dyDescent="0.2">
      <c r="A59" s="58"/>
      <c r="B59" s="34" t="s">
        <v>8</v>
      </c>
      <c r="C59" s="34" t="s">
        <v>37</v>
      </c>
      <c r="D59" s="35">
        <v>2107</v>
      </c>
      <c r="E59" s="36" t="s">
        <v>98</v>
      </c>
      <c r="F59" s="37">
        <v>1</v>
      </c>
      <c r="G59" s="57">
        <f>(Tabelle1[[#This Row],[ca. Anzahl
Titel pro Jahr]]*21.4)</f>
        <v>21.4</v>
      </c>
      <c r="H59" s="38">
        <f t="shared" si="1"/>
        <v>0</v>
      </c>
      <c r="I59" s="18"/>
      <c r="J59" s="18"/>
    </row>
    <row r="60" spans="1:10" ht="12.95" customHeight="1" x14ac:dyDescent="0.2">
      <c r="A60" s="58"/>
      <c r="B60" s="34" t="s">
        <v>42</v>
      </c>
      <c r="C60" s="34" t="s">
        <v>66</v>
      </c>
      <c r="D60" s="35">
        <v>4751</v>
      </c>
      <c r="E60" s="36" t="s">
        <v>86</v>
      </c>
      <c r="F60" s="37">
        <v>10</v>
      </c>
      <c r="G60" s="57">
        <f>(Tabelle1[[#This Row],[ca. Anzahl
Titel pro Jahr]]*12.7)</f>
        <v>127</v>
      </c>
      <c r="H60" s="38">
        <f t="shared" si="1"/>
        <v>0</v>
      </c>
      <c r="I60" s="18"/>
      <c r="J60" s="18"/>
    </row>
    <row r="61" spans="1:10" ht="12.95" customHeight="1" x14ac:dyDescent="0.2">
      <c r="A61" s="58"/>
      <c r="B61" s="34" t="s">
        <v>26</v>
      </c>
      <c r="C61" s="34" t="s">
        <v>65</v>
      </c>
      <c r="D61" s="35">
        <v>4012</v>
      </c>
      <c r="E61" s="36" t="s">
        <v>94</v>
      </c>
      <c r="F61" s="37">
        <v>1</v>
      </c>
      <c r="G61" s="57">
        <f>(Tabelle1[[#This Row],[ca. Anzahl
Titel pro Jahr]]*21.9)</f>
        <v>21.9</v>
      </c>
      <c r="H61" s="38">
        <f t="shared" si="1"/>
        <v>0</v>
      </c>
      <c r="I61" s="18"/>
      <c r="J61" s="18"/>
    </row>
    <row r="62" spans="1:10" ht="12.95" customHeight="1" x14ac:dyDescent="0.2">
      <c r="A62" s="58"/>
      <c r="B62" s="34" t="s">
        <v>173</v>
      </c>
      <c r="C62" s="34" t="s">
        <v>30</v>
      </c>
      <c r="D62" s="35">
        <v>5789</v>
      </c>
      <c r="E62" s="36" t="s">
        <v>91</v>
      </c>
      <c r="F62" s="37">
        <v>2</v>
      </c>
      <c r="G62" s="57">
        <f>(Tabelle1[[#This Row],[ca. Anzahl
Titel pro Jahr]]*17.3)</f>
        <v>34.6</v>
      </c>
      <c r="H62" s="38">
        <f t="shared" si="1"/>
        <v>0</v>
      </c>
      <c r="I62" s="18"/>
      <c r="J62" s="18"/>
    </row>
    <row r="63" spans="1:10" ht="12.95" customHeight="1" x14ac:dyDescent="0.2">
      <c r="A63" s="58"/>
      <c r="B63" s="34" t="s">
        <v>189</v>
      </c>
      <c r="C63" s="34" t="s">
        <v>68</v>
      </c>
      <c r="D63" s="35">
        <v>5880</v>
      </c>
      <c r="E63" s="48" t="s">
        <v>106</v>
      </c>
      <c r="F63" s="37">
        <v>20</v>
      </c>
      <c r="G63" s="57">
        <v>278</v>
      </c>
      <c r="H63" s="38">
        <f t="shared" si="1"/>
        <v>0</v>
      </c>
      <c r="I63" s="18"/>
      <c r="J63" s="18"/>
    </row>
    <row r="64" spans="1:10" ht="12.95" customHeight="1" x14ac:dyDescent="0.2">
      <c r="A64" s="58"/>
      <c r="B64" s="34" t="s">
        <v>27</v>
      </c>
      <c r="C64" s="34" t="s">
        <v>55</v>
      </c>
      <c r="D64" s="35">
        <v>2881</v>
      </c>
      <c r="E64" s="36" t="s">
        <v>93</v>
      </c>
      <c r="F64" s="37">
        <v>1</v>
      </c>
      <c r="G64" s="57">
        <f>(Tabelle1[[#This Row],[ca. Anzahl
Titel pro Jahr]]*14.7)</f>
        <v>14.7</v>
      </c>
      <c r="H64" s="38">
        <f t="shared" si="1"/>
        <v>0</v>
      </c>
      <c r="I64" s="18"/>
      <c r="J64" s="18"/>
    </row>
    <row r="65" spans="1:10" ht="12.95" customHeight="1" x14ac:dyDescent="0.2">
      <c r="A65" s="58"/>
      <c r="B65" s="34" t="s">
        <v>19</v>
      </c>
      <c r="C65" s="34" t="s">
        <v>32</v>
      </c>
      <c r="D65" s="35">
        <v>2109</v>
      </c>
      <c r="E65" s="36" t="s">
        <v>88</v>
      </c>
      <c r="F65" s="37">
        <v>1</v>
      </c>
      <c r="G65" s="57">
        <f>(Tabelle1[[#This Row],[ca. Anzahl
Titel pro Jahr]]*12.7)</f>
        <v>12.7</v>
      </c>
      <c r="H65" s="38">
        <f t="shared" si="1"/>
        <v>0</v>
      </c>
      <c r="I65" s="18"/>
      <c r="J65" s="18"/>
    </row>
    <row r="66" spans="1:10" ht="12.95" customHeight="1" x14ac:dyDescent="0.2">
      <c r="A66" s="58"/>
      <c r="B66" s="34" t="s">
        <v>43</v>
      </c>
      <c r="C66" s="34" t="s">
        <v>58</v>
      </c>
      <c r="D66" s="35">
        <v>4997</v>
      </c>
      <c r="E66" s="36" t="s">
        <v>98</v>
      </c>
      <c r="F66" s="37">
        <v>1</v>
      </c>
      <c r="G66" s="57">
        <f>(Tabelle1[[#This Row],[ca. Anzahl
Titel pro Jahr]]*18.3)</f>
        <v>18.3</v>
      </c>
      <c r="H66" s="38">
        <f t="shared" si="1"/>
        <v>0</v>
      </c>
      <c r="I66" s="18"/>
      <c r="J66" s="18"/>
    </row>
    <row r="67" spans="1:10" ht="12.95" customHeight="1" x14ac:dyDescent="0.2">
      <c r="A67" s="58"/>
      <c r="B67" s="34" t="s">
        <v>130</v>
      </c>
      <c r="C67" s="34" t="s">
        <v>55</v>
      </c>
      <c r="D67" s="35">
        <v>5298</v>
      </c>
      <c r="E67" s="36" t="s">
        <v>91</v>
      </c>
      <c r="F67" s="37">
        <v>3</v>
      </c>
      <c r="G67" s="57">
        <f>(Tabelle1[[#This Row],[ca. Anzahl
Titel pro Jahr]]*16.3)</f>
        <v>48.900000000000006</v>
      </c>
      <c r="H67" s="38">
        <f t="shared" si="1"/>
        <v>0</v>
      </c>
      <c r="I67" s="18"/>
      <c r="J67" s="18"/>
    </row>
    <row r="68" spans="1:10" ht="12.95" customHeight="1" x14ac:dyDescent="0.2">
      <c r="A68" s="58"/>
      <c r="B68" s="34" t="s">
        <v>115</v>
      </c>
      <c r="C68" s="34" t="s">
        <v>30</v>
      </c>
      <c r="D68" s="35">
        <v>5068</v>
      </c>
      <c r="E68" s="36" t="s">
        <v>109</v>
      </c>
      <c r="F68" s="37">
        <v>1</v>
      </c>
      <c r="G68" s="57">
        <f>(Tabelle1[[#This Row],[ca. Anzahl
Titel pro Jahr]]*20.3)</f>
        <v>20.3</v>
      </c>
      <c r="H68" s="38">
        <f t="shared" si="1"/>
        <v>0</v>
      </c>
      <c r="I68" s="18"/>
      <c r="J68" s="18"/>
    </row>
    <row r="69" spans="1:10" ht="12.95" customHeight="1" x14ac:dyDescent="0.2">
      <c r="A69" s="58"/>
      <c r="B69" s="34" t="s">
        <v>174</v>
      </c>
      <c r="C69" s="34" t="s">
        <v>70</v>
      </c>
      <c r="D69" s="35">
        <v>5790</v>
      </c>
      <c r="E69" s="36" t="s">
        <v>91</v>
      </c>
      <c r="F69" s="37">
        <v>1</v>
      </c>
      <c r="G69" s="57">
        <f>(Tabelle1[[#This Row],[ca. Anzahl
Titel pro Jahr]]*18.7)</f>
        <v>18.7</v>
      </c>
      <c r="H69" s="38">
        <f t="shared" si="1"/>
        <v>0</v>
      </c>
      <c r="I69" s="18"/>
      <c r="J69" s="18"/>
    </row>
    <row r="70" spans="1:10" ht="12.95" customHeight="1" x14ac:dyDescent="0.2">
      <c r="A70" s="58"/>
      <c r="B70" s="34" t="s">
        <v>44</v>
      </c>
      <c r="C70" s="34" t="s">
        <v>44</v>
      </c>
      <c r="D70" s="35">
        <v>2676</v>
      </c>
      <c r="E70" s="36" t="s">
        <v>98</v>
      </c>
      <c r="F70" s="37">
        <v>1</v>
      </c>
      <c r="G70" s="57">
        <v>36</v>
      </c>
      <c r="H70" s="38">
        <f t="shared" si="1"/>
        <v>0</v>
      </c>
      <c r="I70" s="18"/>
      <c r="J70" s="18"/>
    </row>
    <row r="71" spans="1:10" ht="12.95" customHeight="1" x14ac:dyDescent="0.2">
      <c r="A71" s="58"/>
      <c r="B71" s="34" t="s">
        <v>45</v>
      </c>
      <c r="C71" s="34" t="s">
        <v>67</v>
      </c>
      <c r="D71" s="35">
        <v>4209</v>
      </c>
      <c r="E71" s="36" t="s">
        <v>96</v>
      </c>
      <c r="F71" s="37">
        <v>2</v>
      </c>
      <c r="G71" s="57">
        <f>(Tabelle1[[#This Row],[ca. Anzahl
Titel pro Jahr]]*14.3)</f>
        <v>28.6</v>
      </c>
      <c r="H71" s="38">
        <f t="shared" si="1"/>
        <v>0</v>
      </c>
      <c r="I71" s="18"/>
      <c r="J71" s="18"/>
    </row>
    <row r="72" spans="1:10" ht="12.95" customHeight="1" x14ac:dyDescent="0.2">
      <c r="A72" s="58"/>
      <c r="B72" s="34" t="s">
        <v>4</v>
      </c>
      <c r="C72" s="34" t="s">
        <v>60</v>
      </c>
      <c r="D72" s="35">
        <v>2086</v>
      </c>
      <c r="E72" s="36" t="s">
        <v>104</v>
      </c>
      <c r="F72" s="37">
        <v>1</v>
      </c>
      <c r="G72" s="57">
        <f>(Tabelle1[[#This Row],[ca. Anzahl
Titel pro Jahr]]*14.3)</f>
        <v>14.3</v>
      </c>
      <c r="H72" s="38">
        <f t="shared" si="1"/>
        <v>0</v>
      </c>
      <c r="I72" s="18"/>
      <c r="J72" s="18"/>
    </row>
    <row r="73" spans="1:10" ht="12.95" customHeight="1" x14ac:dyDescent="0.2">
      <c r="A73" s="58"/>
      <c r="B73" s="34" t="s">
        <v>175</v>
      </c>
      <c r="C73" s="34" t="s">
        <v>70</v>
      </c>
      <c r="D73" s="35">
        <v>5791</v>
      </c>
      <c r="E73" s="36" t="s">
        <v>88</v>
      </c>
      <c r="F73" s="37">
        <v>2</v>
      </c>
      <c r="G73" s="57">
        <f>(Tabelle1[[#This Row],[ca. Anzahl
Titel pro Jahr]]*18.7)</f>
        <v>37.4</v>
      </c>
      <c r="H73" s="38">
        <f t="shared" si="1"/>
        <v>0</v>
      </c>
      <c r="I73" s="18"/>
      <c r="J73" s="18"/>
    </row>
    <row r="74" spans="1:10" ht="12.95" customHeight="1" x14ac:dyDescent="0.2">
      <c r="A74" s="58"/>
      <c r="B74" s="34" t="s">
        <v>150</v>
      </c>
      <c r="C74" s="34" t="s">
        <v>55</v>
      </c>
      <c r="D74" s="35">
        <v>5699</v>
      </c>
      <c r="E74" s="36" t="s">
        <v>88</v>
      </c>
      <c r="F74" s="37">
        <v>1</v>
      </c>
      <c r="G74" s="57">
        <f>(Tabelle1[[#This Row],[ca. Anzahl
Titel pro Jahr]]*16.3)</f>
        <v>16.3</v>
      </c>
      <c r="H74" s="38">
        <f t="shared" ref="H74:H79" si="2">A74*G74</f>
        <v>0</v>
      </c>
      <c r="I74" s="18"/>
      <c r="J74" s="18"/>
    </row>
    <row r="75" spans="1:10" ht="12.95" customHeight="1" x14ac:dyDescent="0.2">
      <c r="A75" s="58"/>
      <c r="B75" s="34" t="s">
        <v>28</v>
      </c>
      <c r="C75" s="34" t="s">
        <v>60</v>
      </c>
      <c r="D75" s="35">
        <v>4397</v>
      </c>
      <c r="E75" s="36" t="s">
        <v>92</v>
      </c>
      <c r="F75" s="37">
        <v>4</v>
      </c>
      <c r="G75" s="57">
        <f>(Tabelle1[[#This Row],[ca. Anzahl
Titel pro Jahr]]*9.9)</f>
        <v>39.6</v>
      </c>
      <c r="H75" s="38">
        <f t="shared" si="2"/>
        <v>0</v>
      </c>
      <c r="I75" s="18"/>
      <c r="J75" s="18"/>
    </row>
    <row r="76" spans="1:10" ht="12.95" customHeight="1" x14ac:dyDescent="0.2">
      <c r="A76" s="58"/>
      <c r="B76" s="34" t="s">
        <v>46</v>
      </c>
      <c r="C76" s="34" t="s">
        <v>68</v>
      </c>
      <c r="D76" s="35">
        <v>4398</v>
      </c>
      <c r="E76" s="36" t="s">
        <v>106</v>
      </c>
      <c r="F76" s="37">
        <v>60</v>
      </c>
      <c r="G76" s="57">
        <f>(Tabelle1[[#This Row],[ca. Anzahl
Titel pro Jahr]]*21.3)</f>
        <v>1278</v>
      </c>
      <c r="H76" s="38">
        <f t="shared" si="2"/>
        <v>0</v>
      </c>
      <c r="I76" s="18"/>
      <c r="J76" s="18"/>
    </row>
    <row r="77" spans="1:10" ht="12.95" customHeight="1" x14ac:dyDescent="0.2">
      <c r="A77" s="58"/>
      <c r="B77" s="47" t="s">
        <v>217</v>
      </c>
      <c r="C77" s="47" t="s">
        <v>68</v>
      </c>
      <c r="D77" s="35">
        <v>5880</v>
      </c>
      <c r="E77" s="48" t="s">
        <v>106</v>
      </c>
      <c r="F77" s="37">
        <v>10</v>
      </c>
      <c r="G77" s="57">
        <f>(Tabelle1[[#This Row],[ca. Anzahl
Titel pro Jahr]]*21.3)</f>
        <v>213</v>
      </c>
      <c r="H77" s="38">
        <f>A77*G77</f>
        <v>0</v>
      </c>
      <c r="I77" s="18"/>
      <c r="J77" s="18"/>
    </row>
    <row r="78" spans="1:10" ht="12.95" customHeight="1" x14ac:dyDescent="0.2">
      <c r="A78" s="58"/>
      <c r="B78" s="34" t="s">
        <v>190</v>
      </c>
      <c r="C78" s="34" t="s">
        <v>68</v>
      </c>
      <c r="D78" s="35">
        <v>5916</v>
      </c>
      <c r="E78" s="36" t="s">
        <v>106</v>
      </c>
      <c r="F78" s="37">
        <v>3</v>
      </c>
      <c r="G78" s="57">
        <f>(Tabelle1[[#This Row],[ca. Anzahl
Titel pro Jahr]]*21.3)</f>
        <v>63.900000000000006</v>
      </c>
      <c r="H78" s="38">
        <f t="shared" si="2"/>
        <v>0</v>
      </c>
      <c r="I78" s="18"/>
      <c r="J78" s="18"/>
    </row>
    <row r="79" spans="1:10" ht="12.95" customHeight="1" x14ac:dyDescent="0.2">
      <c r="A79" s="58"/>
      <c r="B79" s="34" t="s">
        <v>176</v>
      </c>
      <c r="C79" s="34" t="s">
        <v>177</v>
      </c>
      <c r="D79" s="35">
        <v>5792</v>
      </c>
      <c r="E79" s="36" t="s">
        <v>88</v>
      </c>
      <c r="F79" s="37">
        <v>2</v>
      </c>
      <c r="G79" s="57">
        <f>(Tabelle1[[#This Row],[ca. Anzahl
Titel pro Jahr]]*18.7)</f>
        <v>37.4</v>
      </c>
      <c r="H79" s="38">
        <f t="shared" si="2"/>
        <v>0</v>
      </c>
      <c r="I79" s="18"/>
      <c r="J79" s="18"/>
    </row>
    <row r="80" spans="1:10" ht="12.95" customHeight="1" x14ac:dyDescent="0.2">
      <c r="A80" s="17"/>
      <c r="B80" s="9"/>
      <c r="C80" s="9"/>
      <c r="D80" s="12"/>
      <c r="F80" s="13"/>
      <c r="G80" s="53"/>
      <c r="H80" s="14"/>
      <c r="I80" s="16"/>
      <c r="J80" s="16"/>
    </row>
    <row r="81" spans="1:10" ht="12.95" customHeight="1" x14ac:dyDescent="0.2">
      <c r="A81" s="17"/>
      <c r="B81" s="9"/>
      <c r="C81" s="9"/>
      <c r="D81" s="12"/>
      <c r="F81" s="13"/>
      <c r="G81" s="54" t="s">
        <v>117</v>
      </c>
      <c r="H81" s="24">
        <f>SUM(H11:H79)</f>
        <v>0</v>
      </c>
      <c r="I81" s="15"/>
      <c r="J81" s="16"/>
    </row>
    <row r="82" spans="1:10" ht="12.95" customHeight="1" x14ac:dyDescent="0.2">
      <c r="A82" s="17"/>
      <c r="B82" s="9"/>
      <c r="C82" s="9"/>
      <c r="D82" s="12"/>
      <c r="F82" s="13"/>
      <c r="G82" s="54"/>
      <c r="H82" s="24"/>
      <c r="I82" s="15"/>
      <c r="J82" s="16"/>
    </row>
    <row r="83" spans="1:10" ht="12.95" customHeight="1" x14ac:dyDescent="0.2">
      <c r="A83" s="17"/>
      <c r="B83" s="9"/>
      <c r="C83" s="9"/>
      <c r="D83" s="12"/>
      <c r="F83" s="13"/>
      <c r="G83" s="54"/>
      <c r="H83" s="24"/>
      <c r="I83" s="15"/>
      <c r="J83" s="16"/>
    </row>
    <row r="84" spans="1:10" ht="18" customHeight="1" x14ac:dyDescent="0.2">
      <c r="A84" s="85" t="s">
        <v>216</v>
      </c>
      <c r="B84" s="86"/>
      <c r="C84" s="86"/>
      <c r="D84" s="86"/>
      <c r="E84" s="86"/>
      <c r="F84" s="86"/>
      <c r="G84" s="86"/>
      <c r="H84" s="86"/>
      <c r="I84" s="86"/>
      <c r="J84" s="87"/>
    </row>
    <row r="85" spans="1:10" s="3" customFormat="1" ht="51.75" customHeight="1" x14ac:dyDescent="0.2">
      <c r="A85" s="25" t="s">
        <v>0</v>
      </c>
      <c r="B85" s="26" t="s">
        <v>78</v>
      </c>
      <c r="C85" s="27" t="s">
        <v>17</v>
      </c>
      <c r="D85" s="28" t="s">
        <v>79</v>
      </c>
      <c r="E85" s="31" t="s">
        <v>14</v>
      </c>
      <c r="F85" s="32" t="s">
        <v>80</v>
      </c>
      <c r="G85" s="33" t="s">
        <v>18</v>
      </c>
      <c r="H85" s="29" t="s">
        <v>111</v>
      </c>
      <c r="I85" s="29" t="s">
        <v>114</v>
      </c>
      <c r="J85" s="29" t="s">
        <v>16</v>
      </c>
    </row>
    <row r="86" spans="1:10" ht="12.95" customHeight="1" x14ac:dyDescent="0.2">
      <c r="A86" s="58"/>
      <c r="B86" s="47" t="s">
        <v>34</v>
      </c>
      <c r="C86" s="34" t="s">
        <v>69</v>
      </c>
      <c r="D86" s="35">
        <v>4633</v>
      </c>
      <c r="E86" s="36" t="s">
        <v>105</v>
      </c>
      <c r="F86" s="37">
        <v>1</v>
      </c>
      <c r="G86" s="51">
        <f>(Tabelle2[[#This Row],[ca. Anzahl
Titel pro Jahr]]*14.7)</f>
        <v>14.7</v>
      </c>
      <c r="H86" s="38">
        <f t="shared" ref="H86:H92" si="3">A86*G86</f>
        <v>0</v>
      </c>
      <c r="I86" s="18"/>
      <c r="J86" s="18"/>
    </row>
    <row r="87" spans="1:10" ht="12.95" customHeight="1" x14ac:dyDescent="0.2">
      <c r="A87" s="58"/>
      <c r="B87" s="47" t="s">
        <v>189</v>
      </c>
      <c r="C87" s="47" t="s">
        <v>68</v>
      </c>
      <c r="D87" s="35">
        <v>5644</v>
      </c>
      <c r="E87" s="48" t="s">
        <v>106</v>
      </c>
      <c r="F87" s="37">
        <v>10</v>
      </c>
      <c r="G87" s="51">
        <f>Tabelle2[[#This Row],[ca. Anzahl
Titel pro Jahr]]*21.3</f>
        <v>213</v>
      </c>
      <c r="H87" s="38">
        <f t="shared" si="3"/>
        <v>0</v>
      </c>
      <c r="I87" s="18"/>
      <c r="J87" s="18"/>
    </row>
    <row r="88" spans="1:10" ht="12.95" customHeight="1" x14ac:dyDescent="0.2">
      <c r="A88" s="58"/>
      <c r="B88" s="47" t="s">
        <v>35</v>
      </c>
      <c r="C88" s="34" t="s">
        <v>29</v>
      </c>
      <c r="D88" s="35">
        <v>4243</v>
      </c>
      <c r="E88" s="36" t="s">
        <v>106</v>
      </c>
      <c r="F88" s="37">
        <v>1</v>
      </c>
      <c r="G88" s="51">
        <f>(Tabelle2[[#This Row],[ca. Anzahl
Titel pro Jahr]]*12.7)</f>
        <v>12.7</v>
      </c>
      <c r="H88" s="38">
        <f t="shared" si="3"/>
        <v>0</v>
      </c>
      <c r="I88" s="18"/>
      <c r="J88" s="18"/>
    </row>
    <row r="89" spans="1:10" ht="12.95" customHeight="1" x14ac:dyDescent="0.2">
      <c r="A89" s="58"/>
      <c r="B89" s="47" t="s">
        <v>5</v>
      </c>
      <c r="C89" s="34" t="s">
        <v>55</v>
      </c>
      <c r="D89" s="35">
        <v>2174</v>
      </c>
      <c r="E89" s="36" t="s">
        <v>106</v>
      </c>
      <c r="F89" s="37">
        <v>3</v>
      </c>
      <c r="G89" s="51">
        <f>(Tabelle2[[#This Row],[ca. Anzahl
Titel pro Jahr]]*22.9)</f>
        <v>68.699999999999989</v>
      </c>
      <c r="H89" s="38">
        <f t="shared" si="3"/>
        <v>0</v>
      </c>
      <c r="I89" s="18"/>
      <c r="J89" s="18"/>
    </row>
    <row r="90" spans="1:10" ht="12.95" customHeight="1" x14ac:dyDescent="0.2">
      <c r="A90" s="58"/>
      <c r="B90" s="47" t="s">
        <v>160</v>
      </c>
      <c r="C90" s="34" t="s">
        <v>55</v>
      </c>
      <c r="D90" s="35">
        <v>5105</v>
      </c>
      <c r="E90" s="34" t="s">
        <v>106</v>
      </c>
      <c r="F90" s="37">
        <v>2</v>
      </c>
      <c r="G90" s="51">
        <f>(Tabelle2[[#This Row],[ca. Anzahl
Titel pro Jahr]]*16.3)</f>
        <v>32.6</v>
      </c>
      <c r="H90" s="38">
        <f t="shared" si="3"/>
        <v>0</v>
      </c>
      <c r="I90" s="18"/>
      <c r="J90" s="18"/>
    </row>
    <row r="91" spans="1:10" ht="12.95" customHeight="1" x14ac:dyDescent="0.2">
      <c r="A91" s="58"/>
      <c r="B91" s="47" t="s">
        <v>36</v>
      </c>
      <c r="C91" s="34" t="s">
        <v>55</v>
      </c>
      <c r="D91" s="35">
        <v>2175</v>
      </c>
      <c r="E91" s="36" t="s">
        <v>106</v>
      </c>
      <c r="F91" s="37">
        <v>2</v>
      </c>
      <c r="G91" s="51">
        <f>(Tabelle2[[#This Row],[ca. Anzahl
Titel pro Jahr]]*18.3)</f>
        <v>36.6</v>
      </c>
      <c r="H91" s="38">
        <f t="shared" si="3"/>
        <v>0</v>
      </c>
      <c r="I91" s="18"/>
      <c r="J91" s="18"/>
    </row>
    <row r="92" spans="1:10" ht="12.95" customHeight="1" x14ac:dyDescent="0.2">
      <c r="A92" s="59"/>
      <c r="B92" s="40" t="s">
        <v>116</v>
      </c>
      <c r="C92" s="40" t="s">
        <v>63</v>
      </c>
      <c r="D92" s="41">
        <v>5080</v>
      </c>
      <c r="E92" s="42" t="s">
        <v>106</v>
      </c>
      <c r="F92" s="43">
        <v>2</v>
      </c>
      <c r="G92" s="51">
        <f>(Tabelle2[[#This Row],[ca. Anzahl
Titel pro Jahr]]*12.3)</f>
        <v>24.6</v>
      </c>
      <c r="H92" s="44">
        <f t="shared" si="3"/>
        <v>0</v>
      </c>
      <c r="I92" s="45"/>
      <c r="J92" s="45"/>
    </row>
    <row r="93" spans="1:10" ht="12.95" customHeight="1" x14ac:dyDescent="0.2">
      <c r="A93" s="17"/>
      <c r="B93" s="9"/>
      <c r="C93" s="9"/>
      <c r="D93" s="12"/>
      <c r="F93" s="13"/>
      <c r="G93" s="53"/>
      <c r="H93" s="14"/>
      <c r="I93" s="15"/>
      <c r="J93" s="16"/>
    </row>
    <row r="94" spans="1:10" ht="12.95" customHeight="1" x14ac:dyDescent="0.2">
      <c r="A94" s="17"/>
      <c r="B94" s="9"/>
      <c r="C94" s="9"/>
      <c r="D94" s="12"/>
      <c r="F94" s="13"/>
      <c r="G94" s="54" t="s">
        <v>118</v>
      </c>
      <c r="H94" s="24">
        <f>SUM(H86:H92)</f>
        <v>0</v>
      </c>
      <c r="I94" s="15"/>
      <c r="J94" s="16"/>
    </row>
    <row r="95" spans="1:10" ht="12.95" customHeight="1" x14ac:dyDescent="0.2">
      <c r="A95" s="17"/>
      <c r="B95" s="9"/>
      <c r="C95" s="9"/>
      <c r="D95" s="12"/>
      <c r="F95" s="13"/>
      <c r="G95" s="54"/>
      <c r="H95" s="24"/>
      <c r="I95" s="15"/>
      <c r="J95" s="16"/>
    </row>
    <row r="96" spans="1:10" ht="12.95" customHeight="1" x14ac:dyDescent="0.2">
      <c r="A96" s="17"/>
      <c r="B96" s="9"/>
      <c r="C96" s="9"/>
      <c r="D96" s="12"/>
      <c r="F96" s="13"/>
      <c r="G96" s="54"/>
      <c r="H96" s="24"/>
      <c r="I96" s="15"/>
      <c r="J96" s="16"/>
    </row>
    <row r="97" spans="1:10" ht="18" customHeight="1" x14ac:dyDescent="0.2">
      <c r="A97" s="85" t="s">
        <v>218</v>
      </c>
      <c r="B97" s="86"/>
      <c r="C97" s="86"/>
      <c r="D97" s="86"/>
      <c r="E97" s="86"/>
      <c r="F97" s="86"/>
      <c r="G97" s="86"/>
      <c r="H97" s="86"/>
      <c r="I97" s="86"/>
      <c r="J97" s="87"/>
    </row>
    <row r="98" spans="1:10" s="3" customFormat="1" ht="55.5" customHeight="1" x14ac:dyDescent="0.2">
      <c r="A98" s="25" t="s">
        <v>0</v>
      </c>
      <c r="B98" s="26" t="s">
        <v>78</v>
      </c>
      <c r="C98" s="27" t="s">
        <v>17</v>
      </c>
      <c r="D98" s="28" t="s">
        <v>79</v>
      </c>
      <c r="E98" s="27" t="s">
        <v>14</v>
      </c>
      <c r="F98" s="29" t="s">
        <v>80</v>
      </c>
      <c r="G98" s="30" t="s">
        <v>18</v>
      </c>
      <c r="H98" s="29" t="s">
        <v>111</v>
      </c>
      <c r="I98" s="29" t="s">
        <v>114</v>
      </c>
      <c r="J98" s="29" t="s">
        <v>16</v>
      </c>
    </row>
    <row r="99" spans="1:10" ht="12.95" customHeight="1" x14ac:dyDescent="0.2">
      <c r="A99" s="58"/>
      <c r="B99" s="34" t="s">
        <v>136</v>
      </c>
      <c r="C99" s="34" t="s">
        <v>62</v>
      </c>
      <c r="D99" s="35">
        <v>5396</v>
      </c>
      <c r="E99" s="36" t="s">
        <v>91</v>
      </c>
      <c r="F99" s="37">
        <v>1</v>
      </c>
      <c r="G99" s="57">
        <f>(24.3*Tabelle3[[#This Row],[ca. Anzahl
Titel pro Jahr]])</f>
        <v>24.3</v>
      </c>
      <c r="H99" s="38">
        <f>A99*G99</f>
        <v>0</v>
      </c>
      <c r="I99" s="46"/>
      <c r="J99" s="46"/>
    </row>
    <row r="100" spans="1:10" ht="12.95" customHeight="1" x14ac:dyDescent="0.2">
      <c r="A100" s="58"/>
      <c r="B100" s="34" t="s">
        <v>152</v>
      </c>
      <c r="C100" s="34" t="s">
        <v>70</v>
      </c>
      <c r="D100" s="35">
        <v>5708</v>
      </c>
      <c r="E100" s="36" t="s">
        <v>153</v>
      </c>
      <c r="F100" s="37">
        <v>1</v>
      </c>
      <c r="G100" s="57">
        <f>(20.3*Tabelle3[[#This Row],[ca. Anzahl
Titel pro Jahr]])</f>
        <v>20.3</v>
      </c>
      <c r="H100" s="38">
        <f>A100*G100</f>
        <v>0</v>
      </c>
      <c r="I100" s="46"/>
      <c r="J100" s="46"/>
    </row>
    <row r="101" spans="1:10" ht="12.95" customHeight="1" x14ac:dyDescent="0.2">
      <c r="A101" s="58"/>
      <c r="B101" s="34" t="s">
        <v>191</v>
      </c>
      <c r="C101" s="34" t="s">
        <v>30</v>
      </c>
      <c r="D101" s="35">
        <v>5779</v>
      </c>
      <c r="E101" s="48" t="s">
        <v>91</v>
      </c>
      <c r="F101" s="37">
        <v>1</v>
      </c>
      <c r="G101" s="57">
        <v>21.5</v>
      </c>
      <c r="H101" s="38">
        <f>A101*G101</f>
        <v>0</v>
      </c>
      <c r="I101" s="46"/>
      <c r="J101" s="46"/>
    </row>
    <row r="102" spans="1:10" ht="12.95" customHeight="1" x14ac:dyDescent="0.2">
      <c r="A102" s="58"/>
      <c r="B102" s="34" t="s">
        <v>81</v>
      </c>
      <c r="C102" s="34" t="s">
        <v>60</v>
      </c>
      <c r="D102" s="35">
        <v>4507</v>
      </c>
      <c r="E102" s="36" t="s">
        <v>95</v>
      </c>
      <c r="F102" s="37">
        <v>1</v>
      </c>
      <c r="G102" s="57">
        <f>(15.3*Tabelle3[[#This Row],[ca. Anzahl
Titel pro Jahr]])</f>
        <v>15.3</v>
      </c>
      <c r="H102" s="38">
        <f>A102*G102</f>
        <v>0</v>
      </c>
      <c r="I102" s="46"/>
      <c r="J102" s="46"/>
    </row>
    <row r="103" spans="1:10" ht="12.95" customHeight="1" x14ac:dyDescent="0.2">
      <c r="A103" s="58"/>
      <c r="B103" s="34" t="s">
        <v>178</v>
      </c>
      <c r="C103" s="34" t="s">
        <v>61</v>
      </c>
      <c r="D103" s="35">
        <v>5775</v>
      </c>
      <c r="E103" s="36" t="s">
        <v>88</v>
      </c>
      <c r="F103" s="37">
        <v>1</v>
      </c>
      <c r="G103" s="57">
        <f>(28.3*Tabelle3[[#This Row],[ca. Anzahl
Titel pro Jahr]])</f>
        <v>28.3</v>
      </c>
      <c r="H103" s="38">
        <f t="shared" ref="H103:H136" si="4">A103*G103</f>
        <v>0</v>
      </c>
      <c r="I103" s="46"/>
      <c r="J103" s="46"/>
    </row>
    <row r="104" spans="1:10" ht="12.95" customHeight="1" x14ac:dyDescent="0.2">
      <c r="A104" s="58"/>
      <c r="B104" s="34" t="s">
        <v>179</v>
      </c>
      <c r="C104" s="34" t="s">
        <v>61</v>
      </c>
      <c r="D104" s="35">
        <v>5780</v>
      </c>
      <c r="E104" s="36" t="s">
        <v>91</v>
      </c>
      <c r="F104" s="37">
        <v>1</v>
      </c>
      <c r="G104" s="57">
        <f>(25.9*Tabelle3[[#This Row],[ca. Anzahl
Titel pro Jahr]])</f>
        <v>25.9</v>
      </c>
      <c r="H104" s="38">
        <f t="shared" si="4"/>
        <v>0</v>
      </c>
      <c r="I104" s="46"/>
      <c r="J104" s="46"/>
    </row>
    <row r="105" spans="1:10" ht="12.95" customHeight="1" x14ac:dyDescent="0.2">
      <c r="A105" s="58"/>
      <c r="B105" s="34" t="s">
        <v>127</v>
      </c>
      <c r="C105" s="34" t="s">
        <v>61</v>
      </c>
      <c r="D105" s="35">
        <v>5265</v>
      </c>
      <c r="E105" s="36" t="s">
        <v>91</v>
      </c>
      <c r="F105" s="37">
        <v>1</v>
      </c>
      <c r="G105" s="57">
        <f>(Tabelle3[[#This Row],[ca. Anzahl
Titel pro Jahr]]*28.3)</f>
        <v>28.3</v>
      </c>
      <c r="H105" s="38">
        <f t="shared" si="4"/>
        <v>0</v>
      </c>
      <c r="I105" s="46"/>
      <c r="J105" s="46"/>
    </row>
    <row r="106" spans="1:10" ht="12.95" customHeight="1" x14ac:dyDescent="0.2">
      <c r="A106" s="58"/>
      <c r="B106" s="34" t="s">
        <v>132</v>
      </c>
      <c r="C106" s="34" t="s">
        <v>55</v>
      </c>
      <c r="D106" s="35">
        <v>5305</v>
      </c>
      <c r="E106" s="36" t="s">
        <v>90</v>
      </c>
      <c r="F106" s="37">
        <v>1</v>
      </c>
      <c r="G106" s="57">
        <f>(Tabelle3[[#This Row],[ca. Anzahl
Titel pro Jahr]]*20.3)</f>
        <v>20.3</v>
      </c>
      <c r="H106" s="38">
        <f t="shared" si="4"/>
        <v>0</v>
      </c>
      <c r="I106" s="46"/>
      <c r="J106" s="46"/>
    </row>
    <row r="107" spans="1:10" ht="12.95" customHeight="1" x14ac:dyDescent="0.2">
      <c r="A107" s="58"/>
      <c r="B107" s="34" t="s">
        <v>9</v>
      </c>
      <c r="C107" s="34" t="s">
        <v>60</v>
      </c>
      <c r="D107" s="35">
        <v>2132</v>
      </c>
      <c r="E107" s="36" t="s">
        <v>92</v>
      </c>
      <c r="F107" s="37">
        <v>4</v>
      </c>
      <c r="G107" s="57">
        <f>(Tabelle3[[#This Row],[ca. Anzahl
Titel pro Jahr]]*14.7)</f>
        <v>58.8</v>
      </c>
      <c r="H107" s="38">
        <f t="shared" si="4"/>
        <v>0</v>
      </c>
      <c r="I107" s="46"/>
      <c r="J107" s="46"/>
    </row>
    <row r="108" spans="1:10" ht="12.95" customHeight="1" x14ac:dyDescent="0.2">
      <c r="A108" s="58"/>
      <c r="B108" s="34" t="s">
        <v>82</v>
      </c>
      <c r="C108" s="34" t="s">
        <v>60</v>
      </c>
      <c r="D108" s="35">
        <v>2008</v>
      </c>
      <c r="E108" s="36" t="s">
        <v>92</v>
      </c>
      <c r="F108" s="37">
        <v>5</v>
      </c>
      <c r="G108" s="57">
        <f>(Tabelle3[[#This Row],[ca. Anzahl
Titel pro Jahr]]*13.7)</f>
        <v>68.5</v>
      </c>
      <c r="H108" s="38">
        <f t="shared" si="4"/>
        <v>0</v>
      </c>
      <c r="I108" s="46"/>
      <c r="J108" s="46"/>
    </row>
    <row r="109" spans="1:10" ht="12.95" customHeight="1" x14ac:dyDescent="0.2">
      <c r="A109" s="58"/>
      <c r="B109" s="34" t="s">
        <v>180</v>
      </c>
      <c r="C109" s="34" t="s">
        <v>70</v>
      </c>
      <c r="D109" s="35">
        <v>5781</v>
      </c>
      <c r="E109" s="36" t="s">
        <v>181</v>
      </c>
      <c r="F109" s="37">
        <v>1</v>
      </c>
      <c r="G109" s="57">
        <f>(Tabelle3[[#This Row],[ca. Anzahl
Titel pro Jahr]]*18.7)</f>
        <v>18.7</v>
      </c>
      <c r="H109" s="38">
        <f t="shared" si="4"/>
        <v>0</v>
      </c>
      <c r="I109" s="46"/>
      <c r="J109" s="46"/>
    </row>
    <row r="110" spans="1:10" ht="12.95" customHeight="1" x14ac:dyDescent="0.2">
      <c r="A110" s="58"/>
      <c r="B110" s="34" t="s">
        <v>138</v>
      </c>
      <c r="C110" s="34" t="s">
        <v>62</v>
      </c>
      <c r="D110" s="35">
        <v>5710</v>
      </c>
      <c r="E110" s="36" t="s">
        <v>91</v>
      </c>
      <c r="F110" s="37">
        <v>1</v>
      </c>
      <c r="G110" s="57">
        <f>(Tabelle3[[#This Row],[ca. Anzahl
Titel pro Jahr]]*28.3)</f>
        <v>28.3</v>
      </c>
      <c r="H110" s="38">
        <f t="shared" si="4"/>
        <v>0</v>
      </c>
      <c r="I110" s="46"/>
      <c r="J110" s="46"/>
    </row>
    <row r="111" spans="1:10" ht="12.95" customHeight="1" x14ac:dyDescent="0.2">
      <c r="A111" s="58"/>
      <c r="B111" s="34" t="s">
        <v>156</v>
      </c>
      <c r="C111" s="34" t="s">
        <v>61</v>
      </c>
      <c r="D111" s="35">
        <v>5713</v>
      </c>
      <c r="E111" s="36" t="s">
        <v>91</v>
      </c>
      <c r="F111" s="37">
        <v>1</v>
      </c>
      <c r="G111" s="57">
        <f>(Tabelle3[[#This Row],[ca. Anzahl
Titel pro Jahr]]*28.3)</f>
        <v>28.3</v>
      </c>
      <c r="H111" s="38">
        <f t="shared" si="4"/>
        <v>0</v>
      </c>
      <c r="I111" s="46"/>
      <c r="J111" s="46"/>
    </row>
    <row r="112" spans="1:10" ht="12.95" customHeight="1" x14ac:dyDescent="0.2">
      <c r="A112" s="58"/>
      <c r="B112" s="47" t="s">
        <v>208</v>
      </c>
      <c r="C112" s="47" t="s">
        <v>70</v>
      </c>
      <c r="D112" s="35">
        <v>5923</v>
      </c>
      <c r="E112" s="48" t="s">
        <v>91</v>
      </c>
      <c r="F112" s="37">
        <v>1</v>
      </c>
      <c r="G112" s="57">
        <v>18.5</v>
      </c>
      <c r="H112" s="38">
        <f t="shared" si="4"/>
        <v>0</v>
      </c>
      <c r="I112" s="46"/>
      <c r="J112" s="46"/>
    </row>
    <row r="113" spans="1:10" ht="12.95" customHeight="1" x14ac:dyDescent="0.2">
      <c r="A113" s="58"/>
      <c r="B113" s="34" t="s">
        <v>71</v>
      </c>
      <c r="C113" s="34" t="s">
        <v>30</v>
      </c>
      <c r="D113" s="35">
        <v>2418</v>
      </c>
      <c r="E113" s="36" t="s">
        <v>91</v>
      </c>
      <c r="F113" s="37">
        <v>1</v>
      </c>
      <c r="G113" s="57">
        <v>20.5</v>
      </c>
      <c r="H113" s="38">
        <f t="shared" si="4"/>
        <v>0</v>
      </c>
      <c r="I113" s="46"/>
      <c r="J113" s="46"/>
    </row>
    <row r="114" spans="1:10" ht="12.95" customHeight="1" x14ac:dyDescent="0.2">
      <c r="A114" s="58"/>
      <c r="B114" s="34" t="s">
        <v>72</v>
      </c>
      <c r="C114" s="34" t="s">
        <v>30</v>
      </c>
      <c r="D114" s="35">
        <v>4334</v>
      </c>
      <c r="E114" s="36" t="s">
        <v>91</v>
      </c>
      <c r="F114" s="37">
        <v>1</v>
      </c>
      <c r="G114" s="57">
        <f>(Tabelle3[[#This Row],[ca. Anzahl
Titel pro Jahr]]*17.7)</f>
        <v>17.7</v>
      </c>
      <c r="H114" s="38">
        <f t="shared" si="4"/>
        <v>0</v>
      </c>
      <c r="I114" s="46"/>
      <c r="J114" s="46"/>
    </row>
    <row r="115" spans="1:10" ht="12.95" customHeight="1" x14ac:dyDescent="0.2">
      <c r="A115" s="58"/>
      <c r="B115" s="34" t="s">
        <v>192</v>
      </c>
      <c r="C115" s="34" t="s">
        <v>55</v>
      </c>
      <c r="D115" s="35">
        <v>5707</v>
      </c>
      <c r="E115" s="48" t="s">
        <v>199</v>
      </c>
      <c r="F115" s="37">
        <v>1</v>
      </c>
      <c r="G115" s="57">
        <v>18</v>
      </c>
      <c r="H115" s="38">
        <f t="shared" si="4"/>
        <v>0</v>
      </c>
      <c r="I115" s="46"/>
      <c r="J115" s="46"/>
    </row>
    <row r="116" spans="1:10" ht="12.95" customHeight="1" x14ac:dyDescent="0.2">
      <c r="A116" s="58"/>
      <c r="B116" s="47" t="s">
        <v>10</v>
      </c>
      <c r="C116" s="34" t="s">
        <v>60</v>
      </c>
      <c r="D116" s="35">
        <v>2007</v>
      </c>
      <c r="E116" s="36" t="s">
        <v>92</v>
      </c>
      <c r="F116" s="37">
        <v>4</v>
      </c>
      <c r="G116" s="57">
        <f>(Tabelle3[[#This Row],[ca. Anzahl
Titel pro Jahr]]*11.7)</f>
        <v>46.8</v>
      </c>
      <c r="H116" s="38">
        <f t="shared" si="4"/>
        <v>0</v>
      </c>
      <c r="I116" s="46"/>
      <c r="J116" s="46"/>
    </row>
    <row r="117" spans="1:10" ht="12.95" customHeight="1" x14ac:dyDescent="0.2">
      <c r="A117" s="58"/>
      <c r="B117" s="34" t="s">
        <v>128</v>
      </c>
      <c r="C117" s="34" t="s">
        <v>30</v>
      </c>
      <c r="D117" s="35">
        <v>5144</v>
      </c>
      <c r="E117" s="36" t="s">
        <v>91</v>
      </c>
      <c r="F117" s="37">
        <v>1</v>
      </c>
      <c r="G117" s="57">
        <f>(Tabelle3[[#This Row],[ca. Anzahl
Titel pro Jahr]]*22.9)</f>
        <v>22.9</v>
      </c>
      <c r="H117" s="38">
        <f t="shared" si="4"/>
        <v>0</v>
      </c>
      <c r="I117" s="46"/>
      <c r="J117" s="46"/>
    </row>
    <row r="118" spans="1:10" ht="12.95" customHeight="1" x14ac:dyDescent="0.2">
      <c r="A118" s="58"/>
      <c r="B118" s="34" t="s">
        <v>131</v>
      </c>
      <c r="C118" s="34" t="s">
        <v>30</v>
      </c>
      <c r="D118" s="35">
        <v>5308</v>
      </c>
      <c r="E118" s="36" t="s">
        <v>91</v>
      </c>
      <c r="F118" s="37">
        <v>1</v>
      </c>
      <c r="G118" s="57">
        <v>22</v>
      </c>
      <c r="H118" s="38">
        <f t="shared" si="4"/>
        <v>0</v>
      </c>
      <c r="I118" s="46"/>
      <c r="J118" s="46"/>
    </row>
    <row r="119" spans="1:10" ht="12.95" customHeight="1" x14ac:dyDescent="0.2">
      <c r="A119" s="58"/>
      <c r="B119" s="34" t="s">
        <v>154</v>
      </c>
      <c r="C119" s="34" t="s">
        <v>56</v>
      </c>
      <c r="D119" s="35">
        <v>5711</v>
      </c>
      <c r="E119" s="36" t="s">
        <v>87</v>
      </c>
      <c r="F119" s="37">
        <v>1</v>
      </c>
      <c r="G119" s="57">
        <f>(Tabelle3[[#This Row],[ca. Anzahl
Titel pro Jahr]]*20.3)</f>
        <v>20.3</v>
      </c>
      <c r="H119" s="38">
        <f t="shared" si="4"/>
        <v>0</v>
      </c>
      <c r="I119" s="46"/>
      <c r="J119" s="46"/>
    </row>
    <row r="120" spans="1:10" ht="12.95" customHeight="1" x14ac:dyDescent="0.2">
      <c r="A120" s="58"/>
      <c r="B120" s="34" t="s">
        <v>133</v>
      </c>
      <c r="C120" s="34" t="s">
        <v>126</v>
      </c>
      <c r="D120" s="35">
        <v>5236</v>
      </c>
      <c r="E120" s="36" t="s">
        <v>91</v>
      </c>
      <c r="F120" s="37">
        <v>1</v>
      </c>
      <c r="G120" s="57">
        <f>(Tabelle3[[#This Row],[ca. Anzahl
Titel pro Jahr]]*15.3)</f>
        <v>15.3</v>
      </c>
      <c r="H120" s="38">
        <f t="shared" si="4"/>
        <v>0</v>
      </c>
      <c r="I120" s="46"/>
      <c r="J120" s="46"/>
    </row>
    <row r="121" spans="1:10" ht="12.95" customHeight="1" x14ac:dyDescent="0.2">
      <c r="A121" s="58"/>
      <c r="B121" s="34" t="s">
        <v>11</v>
      </c>
      <c r="C121" s="34" t="s">
        <v>54</v>
      </c>
      <c r="D121" s="35">
        <v>2009</v>
      </c>
      <c r="E121" s="36" t="s">
        <v>92</v>
      </c>
      <c r="F121" s="37">
        <v>6</v>
      </c>
      <c r="G121" s="57">
        <f>(Tabelle3[[#This Row],[ca. Anzahl
Titel pro Jahr]]*13.3)</f>
        <v>79.800000000000011</v>
      </c>
      <c r="H121" s="38">
        <f t="shared" si="4"/>
        <v>0</v>
      </c>
      <c r="I121" s="46"/>
      <c r="J121" s="46"/>
    </row>
    <row r="122" spans="1:10" ht="12.95" customHeight="1" x14ac:dyDescent="0.2">
      <c r="A122" s="58"/>
      <c r="B122" s="34" t="s">
        <v>73</v>
      </c>
      <c r="C122" s="34" t="s">
        <v>65</v>
      </c>
      <c r="D122" s="35">
        <v>2134</v>
      </c>
      <c r="E122" s="36" t="s">
        <v>83</v>
      </c>
      <c r="F122" s="37">
        <v>1</v>
      </c>
      <c r="G122" s="57">
        <v>15.5</v>
      </c>
      <c r="H122" s="38">
        <f t="shared" si="4"/>
        <v>0</v>
      </c>
      <c r="I122" s="46"/>
      <c r="J122" s="46"/>
    </row>
    <row r="123" spans="1:10" ht="12.95" customHeight="1" x14ac:dyDescent="0.2">
      <c r="A123" s="58"/>
      <c r="B123" s="34" t="s">
        <v>12</v>
      </c>
      <c r="C123" s="34" t="s">
        <v>54</v>
      </c>
      <c r="D123" s="35">
        <v>2010</v>
      </c>
      <c r="E123" s="36" t="s">
        <v>107</v>
      </c>
      <c r="F123" s="37">
        <v>3</v>
      </c>
      <c r="G123" s="57">
        <f>(Tabelle3[[#This Row],[ca. Anzahl
Titel pro Jahr]]*13.3)</f>
        <v>39.900000000000006</v>
      </c>
      <c r="H123" s="38">
        <f t="shared" si="4"/>
        <v>0</v>
      </c>
      <c r="I123" s="46"/>
      <c r="J123" s="46"/>
    </row>
    <row r="124" spans="1:10" ht="12.95" customHeight="1" x14ac:dyDescent="0.2">
      <c r="A124" s="58"/>
      <c r="B124" s="34" t="s">
        <v>129</v>
      </c>
      <c r="C124" s="34" t="s">
        <v>30</v>
      </c>
      <c r="D124" s="35">
        <v>5147</v>
      </c>
      <c r="E124" s="36" t="s">
        <v>91</v>
      </c>
      <c r="F124" s="37">
        <v>1</v>
      </c>
      <c r="G124" s="57">
        <v>33.5</v>
      </c>
      <c r="H124" s="38">
        <f t="shared" si="4"/>
        <v>0</v>
      </c>
      <c r="I124" s="46"/>
      <c r="J124" s="46"/>
    </row>
    <row r="125" spans="1:10" ht="12.95" customHeight="1" x14ac:dyDescent="0.2">
      <c r="A125" s="58"/>
      <c r="B125" s="34" t="s">
        <v>134</v>
      </c>
      <c r="C125" s="34" t="s">
        <v>52</v>
      </c>
      <c r="D125" s="35">
        <v>5120</v>
      </c>
      <c r="E125" s="36" t="s">
        <v>87</v>
      </c>
      <c r="F125" s="37">
        <v>4</v>
      </c>
      <c r="G125" s="57">
        <f>(Tabelle3[[#This Row],[ca. Anzahl
Titel pro Jahr]]*15.3)</f>
        <v>61.2</v>
      </c>
      <c r="H125" s="38">
        <f t="shared" si="4"/>
        <v>0</v>
      </c>
      <c r="I125" s="46"/>
      <c r="J125" s="46"/>
    </row>
    <row r="126" spans="1:10" ht="12.95" customHeight="1" x14ac:dyDescent="0.2">
      <c r="A126" s="58"/>
      <c r="B126" s="34" t="s">
        <v>155</v>
      </c>
      <c r="C126" s="34" t="s">
        <v>61</v>
      </c>
      <c r="D126" s="35">
        <v>5712</v>
      </c>
      <c r="E126" s="36" t="s">
        <v>88</v>
      </c>
      <c r="F126" s="37">
        <v>1</v>
      </c>
      <c r="G126" s="57">
        <f>(Tabelle3[[#This Row],[ca. Anzahl
Titel pro Jahr]]*22.9)</f>
        <v>22.9</v>
      </c>
      <c r="H126" s="38">
        <f t="shared" si="4"/>
        <v>0</v>
      </c>
      <c r="I126" s="46"/>
      <c r="J126" s="46"/>
    </row>
    <row r="127" spans="1:10" ht="12.95" customHeight="1" x14ac:dyDescent="0.2">
      <c r="A127" s="58"/>
      <c r="B127" s="34" t="s">
        <v>151</v>
      </c>
      <c r="C127" s="34" t="s">
        <v>70</v>
      </c>
      <c r="D127" s="35">
        <v>5705</v>
      </c>
      <c r="E127" s="36" t="s">
        <v>91</v>
      </c>
      <c r="F127" s="37">
        <v>1</v>
      </c>
      <c r="G127" s="57">
        <v>21.5</v>
      </c>
      <c r="H127" s="38">
        <f t="shared" si="4"/>
        <v>0</v>
      </c>
      <c r="I127" s="46"/>
      <c r="J127" s="46"/>
    </row>
    <row r="128" spans="1:10" ht="12.95" customHeight="1" x14ac:dyDescent="0.2">
      <c r="A128" s="58"/>
      <c r="B128" s="34" t="s">
        <v>193</v>
      </c>
      <c r="C128" s="34" t="s">
        <v>63</v>
      </c>
      <c r="D128" s="35">
        <v>4506</v>
      </c>
      <c r="E128" s="48" t="s">
        <v>88</v>
      </c>
      <c r="F128" s="37">
        <v>1</v>
      </c>
      <c r="G128" s="57">
        <v>14.5</v>
      </c>
      <c r="H128" s="38">
        <f t="shared" si="4"/>
        <v>0</v>
      </c>
      <c r="I128" s="46"/>
      <c r="J128" s="46"/>
    </row>
    <row r="129" spans="1:10" ht="12.95" customHeight="1" x14ac:dyDescent="0.2">
      <c r="A129" s="58"/>
      <c r="B129" s="34" t="s">
        <v>182</v>
      </c>
      <c r="C129" s="34" t="s">
        <v>61</v>
      </c>
      <c r="D129" s="35">
        <v>5778</v>
      </c>
      <c r="E129" s="36" t="s">
        <v>91</v>
      </c>
      <c r="F129" s="37">
        <v>2</v>
      </c>
      <c r="G129" s="57">
        <f>(Tabelle3[[#This Row],[ca. Anzahl
Titel pro Jahr]]*18.7)</f>
        <v>37.4</v>
      </c>
      <c r="H129" s="38">
        <f t="shared" si="4"/>
        <v>0</v>
      </c>
      <c r="I129" s="46"/>
      <c r="J129" s="46"/>
    </row>
    <row r="130" spans="1:10" ht="12.95" customHeight="1" x14ac:dyDescent="0.2">
      <c r="A130" s="58"/>
      <c r="B130" s="34" t="s">
        <v>157</v>
      </c>
      <c r="C130" s="34" t="s">
        <v>30</v>
      </c>
      <c r="D130" s="35">
        <v>5714</v>
      </c>
      <c r="E130" s="36" t="s">
        <v>158</v>
      </c>
      <c r="F130" s="37">
        <v>2</v>
      </c>
      <c r="G130" s="57">
        <v>39</v>
      </c>
      <c r="H130" s="38">
        <f t="shared" si="4"/>
        <v>0</v>
      </c>
      <c r="I130" s="46"/>
      <c r="J130" s="46"/>
    </row>
    <row r="131" spans="1:10" ht="12.95" customHeight="1" x14ac:dyDescent="0.2">
      <c r="A131" s="58"/>
      <c r="B131" s="34" t="s">
        <v>194</v>
      </c>
      <c r="C131" s="34" t="s">
        <v>55</v>
      </c>
      <c r="D131" s="35">
        <v>5238</v>
      </c>
      <c r="E131" s="48" t="s">
        <v>91</v>
      </c>
      <c r="F131" s="37">
        <v>2</v>
      </c>
      <c r="G131" s="57">
        <v>48</v>
      </c>
      <c r="H131" s="38">
        <f t="shared" si="4"/>
        <v>0</v>
      </c>
      <c r="I131" s="46"/>
      <c r="J131" s="46"/>
    </row>
    <row r="132" spans="1:10" ht="12.95" customHeight="1" x14ac:dyDescent="0.2">
      <c r="A132" s="58"/>
      <c r="B132" s="47" t="s">
        <v>211</v>
      </c>
      <c r="C132" s="47" t="s">
        <v>61</v>
      </c>
      <c r="D132" s="35">
        <v>5924</v>
      </c>
      <c r="E132" s="48" t="s">
        <v>105</v>
      </c>
      <c r="F132" s="37">
        <v>1</v>
      </c>
      <c r="G132" s="57">
        <v>21.5</v>
      </c>
      <c r="H132" s="38">
        <f t="shared" si="4"/>
        <v>0</v>
      </c>
      <c r="I132" s="46"/>
      <c r="J132" s="46"/>
    </row>
    <row r="133" spans="1:10" ht="12.95" customHeight="1" x14ac:dyDescent="0.2">
      <c r="A133" s="58"/>
      <c r="B133" s="34" t="s">
        <v>204</v>
      </c>
      <c r="C133" s="34" t="s">
        <v>33</v>
      </c>
      <c r="D133" s="35">
        <v>5883</v>
      </c>
      <c r="E133" s="48" t="s">
        <v>212</v>
      </c>
      <c r="F133" s="37">
        <v>1</v>
      </c>
      <c r="G133" s="57">
        <v>29.5</v>
      </c>
      <c r="H133" s="38">
        <f t="shared" si="4"/>
        <v>0</v>
      </c>
      <c r="I133" s="46"/>
      <c r="J133" s="46"/>
    </row>
    <row r="134" spans="1:10" ht="12.95" customHeight="1" x14ac:dyDescent="0.2">
      <c r="A134" s="58"/>
      <c r="B134" s="47" t="s">
        <v>213</v>
      </c>
      <c r="C134" s="47" t="s">
        <v>30</v>
      </c>
      <c r="D134" s="35">
        <v>5284</v>
      </c>
      <c r="E134" s="48" t="s">
        <v>214</v>
      </c>
      <c r="F134" s="37">
        <v>1</v>
      </c>
      <c r="G134" s="57">
        <v>20.5</v>
      </c>
      <c r="H134" s="38">
        <f t="shared" si="4"/>
        <v>0</v>
      </c>
      <c r="I134" s="46"/>
      <c r="J134" s="46"/>
    </row>
    <row r="135" spans="1:10" ht="12.95" customHeight="1" x14ac:dyDescent="0.2">
      <c r="A135" s="58"/>
      <c r="B135" s="34" t="s">
        <v>183</v>
      </c>
      <c r="C135" s="34" t="s">
        <v>55</v>
      </c>
      <c r="D135" s="35">
        <v>5783</v>
      </c>
      <c r="E135" s="36" t="s">
        <v>91</v>
      </c>
      <c r="F135" s="37">
        <v>1</v>
      </c>
      <c r="G135" s="57">
        <f>(Tabelle3[[#This Row],[ca. Anzahl
Titel pro Jahr]]*21.9)</f>
        <v>21.9</v>
      </c>
      <c r="H135" s="38">
        <f t="shared" si="4"/>
        <v>0</v>
      </c>
      <c r="I135" s="46"/>
      <c r="J135" s="46"/>
    </row>
    <row r="136" spans="1:10" ht="12.95" customHeight="1" x14ac:dyDescent="0.2">
      <c r="A136" s="58"/>
      <c r="B136" s="34" t="s">
        <v>74</v>
      </c>
      <c r="C136" s="34" t="s">
        <v>33</v>
      </c>
      <c r="D136" s="35">
        <v>5026</v>
      </c>
      <c r="E136" s="36" t="s">
        <v>91</v>
      </c>
      <c r="F136" s="37">
        <v>1</v>
      </c>
      <c r="G136" s="57">
        <f>(Tabelle3[[#This Row],[ca. Anzahl
Titel pro Jahr]]*24.3)</f>
        <v>24.3</v>
      </c>
      <c r="H136" s="38">
        <f t="shared" si="4"/>
        <v>0</v>
      </c>
      <c r="I136" s="46"/>
      <c r="J136" s="46"/>
    </row>
    <row r="137" spans="1:10" ht="12.95" customHeight="1" x14ac:dyDescent="0.2">
      <c r="A137" s="17"/>
      <c r="B137" s="9"/>
      <c r="C137" s="9"/>
      <c r="D137" s="12"/>
      <c r="F137" s="13"/>
      <c r="G137" s="53"/>
      <c r="H137" s="14"/>
      <c r="I137" s="15"/>
      <c r="J137" s="16"/>
    </row>
    <row r="138" spans="1:10" ht="12.95" customHeight="1" x14ac:dyDescent="0.2">
      <c r="A138" s="17"/>
      <c r="B138" s="9"/>
      <c r="C138" s="9"/>
      <c r="D138" s="12"/>
      <c r="F138" s="13"/>
      <c r="G138" s="54" t="s">
        <v>119</v>
      </c>
      <c r="H138" s="24">
        <f>SUM(H99:H136)</f>
        <v>0</v>
      </c>
      <c r="I138" s="15"/>
      <c r="J138" s="16"/>
    </row>
    <row r="139" spans="1:10" ht="12.95" customHeight="1" x14ac:dyDescent="0.2">
      <c r="A139" s="17"/>
      <c r="B139" s="9"/>
      <c r="C139" s="9"/>
      <c r="D139" s="12"/>
      <c r="F139" s="13"/>
      <c r="G139" s="53"/>
      <c r="H139" s="14"/>
      <c r="I139" s="15"/>
      <c r="J139" s="16"/>
    </row>
    <row r="140" spans="1:10" ht="12.95" customHeight="1" x14ac:dyDescent="0.2"/>
    <row r="141" spans="1:10" ht="18" customHeight="1" x14ac:dyDescent="0.2">
      <c r="A141" s="85" t="s">
        <v>219</v>
      </c>
      <c r="B141" s="86"/>
      <c r="C141" s="86"/>
      <c r="D141" s="86"/>
      <c r="E141" s="86"/>
      <c r="F141" s="86"/>
      <c r="G141" s="86"/>
      <c r="H141" s="86"/>
      <c r="I141" s="86"/>
      <c r="J141" s="87"/>
    </row>
    <row r="142" spans="1:10" s="3" customFormat="1" ht="45.75" customHeight="1" x14ac:dyDescent="0.2">
      <c r="A142" s="25" t="s">
        <v>0</v>
      </c>
      <c r="B142" s="26" t="s">
        <v>78</v>
      </c>
      <c r="C142" s="27" t="s">
        <v>17</v>
      </c>
      <c r="D142" s="28" t="s">
        <v>79</v>
      </c>
      <c r="E142" s="27" t="s">
        <v>14</v>
      </c>
      <c r="F142" s="29" t="s">
        <v>80</v>
      </c>
      <c r="G142" s="30" t="s">
        <v>18</v>
      </c>
      <c r="H142" s="29" t="s">
        <v>112</v>
      </c>
      <c r="I142" s="29" t="s">
        <v>114</v>
      </c>
      <c r="J142" s="29" t="s">
        <v>16</v>
      </c>
    </row>
    <row r="143" spans="1:10" s="3" customFormat="1" ht="13.5" customHeight="1" x14ac:dyDescent="0.2">
      <c r="A143" s="25"/>
      <c r="B143" s="26"/>
      <c r="C143" s="27"/>
      <c r="D143" s="28"/>
      <c r="E143" s="27"/>
      <c r="F143" s="29"/>
      <c r="G143" s="30">
        <f>(21.9*Tabelle4[[#This Row],[ca. Anzahl
Titel pro Jahr]])</f>
        <v>0</v>
      </c>
      <c r="H143" s="29">
        <f>A143*G143</f>
        <v>0</v>
      </c>
      <c r="I143" s="29"/>
      <c r="J143" s="29"/>
    </row>
    <row r="144" spans="1:10" ht="12.95" customHeight="1" x14ac:dyDescent="0.2">
      <c r="A144" s="58"/>
      <c r="B144" s="34" t="s">
        <v>75</v>
      </c>
      <c r="C144" s="34" t="s">
        <v>76</v>
      </c>
      <c r="D144" s="35">
        <v>3055</v>
      </c>
      <c r="E144" s="34" t="s">
        <v>105</v>
      </c>
      <c r="F144" s="37">
        <v>2</v>
      </c>
      <c r="G144" s="51">
        <f>(21.9*Tabelle4[[#This Row],[ca. Anzahl
Titel pro Jahr]])</f>
        <v>43.8</v>
      </c>
      <c r="H144" s="38">
        <f>A144*G144</f>
        <v>0</v>
      </c>
      <c r="I144" s="18"/>
      <c r="J144" s="18"/>
    </row>
    <row r="145" spans="1:10" ht="12.95" customHeight="1" x14ac:dyDescent="0.2">
      <c r="A145" s="58"/>
      <c r="B145" s="34" t="s">
        <v>210</v>
      </c>
      <c r="C145" s="34" t="s">
        <v>29</v>
      </c>
      <c r="D145" s="35">
        <v>4290</v>
      </c>
      <c r="E145" s="34" t="s">
        <v>106</v>
      </c>
      <c r="F145" s="37">
        <v>1</v>
      </c>
      <c r="G145" s="51">
        <v>12.5</v>
      </c>
      <c r="H145" s="38">
        <f>A145*G145</f>
        <v>0</v>
      </c>
      <c r="I145" s="18"/>
      <c r="J145" s="18"/>
    </row>
    <row r="146" spans="1:10" ht="12.95" customHeight="1" x14ac:dyDescent="0.2">
      <c r="A146" s="2"/>
      <c r="B146" s="9"/>
      <c r="C146" s="9"/>
      <c r="D146" s="12"/>
      <c r="E146" s="9"/>
      <c r="F146" s="13"/>
      <c r="G146" s="53"/>
      <c r="H146" s="14"/>
      <c r="I146" s="15"/>
      <c r="J146" s="16"/>
    </row>
    <row r="147" spans="1:10" ht="12.95" customHeight="1" x14ac:dyDescent="0.2">
      <c r="A147" s="2"/>
      <c r="B147" s="9"/>
      <c r="C147" s="9"/>
      <c r="D147" s="12"/>
      <c r="E147" s="9"/>
      <c r="F147" s="13"/>
      <c r="G147" s="54" t="s">
        <v>120</v>
      </c>
      <c r="H147" s="60">
        <f>SUM(H143:H144)</f>
        <v>0</v>
      </c>
      <c r="I147" s="15"/>
      <c r="J147" s="16"/>
    </row>
    <row r="148" spans="1:10" ht="12.95" customHeight="1" x14ac:dyDescent="0.2">
      <c r="A148" s="2"/>
      <c r="B148" s="8"/>
      <c r="C148" s="8"/>
      <c r="D148" s="8"/>
      <c r="E148" s="9"/>
      <c r="F148" s="10"/>
      <c r="G148" s="56"/>
      <c r="I148" s="11"/>
    </row>
    <row r="149" spans="1:10" ht="18" customHeight="1" x14ac:dyDescent="0.2">
      <c r="A149" s="85" t="s">
        <v>220</v>
      </c>
      <c r="B149" s="86"/>
      <c r="C149" s="86"/>
      <c r="D149" s="86"/>
      <c r="E149" s="86"/>
      <c r="F149" s="86"/>
      <c r="G149" s="86"/>
      <c r="H149" s="86"/>
      <c r="I149" s="86"/>
      <c r="J149" s="87"/>
    </row>
    <row r="150" spans="1:10" s="3" customFormat="1" ht="54.75" customHeight="1" x14ac:dyDescent="0.2">
      <c r="A150" s="25" t="s">
        <v>0</v>
      </c>
      <c r="B150" s="26" t="s">
        <v>78</v>
      </c>
      <c r="C150" s="27" t="s">
        <v>17</v>
      </c>
      <c r="D150" s="28" t="s">
        <v>79</v>
      </c>
      <c r="E150" s="27" t="s">
        <v>14</v>
      </c>
      <c r="F150" s="29" t="s">
        <v>80</v>
      </c>
      <c r="G150" s="30" t="s">
        <v>18</v>
      </c>
      <c r="H150" s="29" t="s">
        <v>13</v>
      </c>
      <c r="I150" s="29" t="s">
        <v>114</v>
      </c>
      <c r="J150" s="29" t="s">
        <v>16</v>
      </c>
    </row>
    <row r="151" spans="1:10" ht="12.95" customHeight="1" x14ac:dyDescent="0.2">
      <c r="A151" s="58"/>
      <c r="B151" s="34" t="s">
        <v>195</v>
      </c>
      <c r="C151" s="34" t="s">
        <v>65</v>
      </c>
      <c r="D151" s="35">
        <v>5874</v>
      </c>
      <c r="E151" s="48" t="s">
        <v>200</v>
      </c>
      <c r="F151" s="39">
        <v>1</v>
      </c>
      <c r="G151" s="52">
        <v>23.9</v>
      </c>
      <c r="H151" s="38">
        <f>A151*G151</f>
        <v>0</v>
      </c>
      <c r="I151" s="18"/>
      <c r="J151" s="18"/>
    </row>
    <row r="152" spans="1:10" ht="12.95" customHeight="1" x14ac:dyDescent="0.2">
      <c r="A152" s="2"/>
      <c r="B152" s="9"/>
      <c r="C152" s="9"/>
      <c r="D152" s="12"/>
      <c r="E152" s="9"/>
      <c r="F152" s="13"/>
      <c r="G152" s="53"/>
      <c r="H152" s="14"/>
      <c r="I152" s="15"/>
      <c r="J152" s="16"/>
    </row>
    <row r="153" spans="1:10" ht="12.95" customHeight="1" x14ac:dyDescent="0.2">
      <c r="A153" s="2"/>
      <c r="B153" s="9"/>
      <c r="C153" s="9"/>
      <c r="D153" s="12"/>
      <c r="E153" s="9"/>
      <c r="F153" s="13"/>
      <c r="G153" s="54" t="s">
        <v>121</v>
      </c>
      <c r="H153" s="60">
        <f>SUM(H151:H151)</f>
        <v>0</v>
      </c>
      <c r="I153" s="15"/>
      <c r="J153" s="16"/>
    </row>
    <row r="154" spans="1:10" ht="12.95" customHeight="1" x14ac:dyDescent="0.2">
      <c r="A154" s="2"/>
      <c r="B154" s="2"/>
      <c r="C154" s="2"/>
      <c r="D154" s="2"/>
      <c r="F154" s="6"/>
      <c r="G154" s="49"/>
    </row>
    <row r="155" spans="1:10" ht="18" customHeight="1" x14ac:dyDescent="0.2">
      <c r="A155" s="82" t="s">
        <v>221</v>
      </c>
      <c r="B155" s="83"/>
      <c r="C155" s="83"/>
      <c r="D155" s="83"/>
      <c r="E155" s="83"/>
      <c r="F155" s="83"/>
      <c r="G155" s="83"/>
      <c r="H155" s="83"/>
      <c r="I155" s="83"/>
      <c r="J155" s="84"/>
    </row>
    <row r="156" spans="1:10" s="3" customFormat="1" ht="49.5" customHeight="1" x14ac:dyDescent="0.2">
      <c r="A156" s="25" t="s">
        <v>0</v>
      </c>
      <c r="B156" s="26" t="s">
        <v>78</v>
      </c>
      <c r="C156" s="27" t="s">
        <v>17</v>
      </c>
      <c r="D156" s="28" t="s">
        <v>79</v>
      </c>
      <c r="E156" s="27" t="s">
        <v>14</v>
      </c>
      <c r="F156" s="29" t="s">
        <v>80</v>
      </c>
      <c r="G156" s="30" t="s">
        <v>18</v>
      </c>
      <c r="H156" s="29" t="s">
        <v>111</v>
      </c>
      <c r="I156" s="29" t="s">
        <v>114</v>
      </c>
      <c r="J156" s="29" t="s">
        <v>16</v>
      </c>
    </row>
    <row r="157" spans="1:10" ht="12.95" customHeight="1" x14ac:dyDescent="0.2">
      <c r="A157" s="59"/>
      <c r="B157" s="40" t="s">
        <v>196</v>
      </c>
      <c r="C157" s="40" t="s">
        <v>60</v>
      </c>
      <c r="D157" s="41">
        <v>5005</v>
      </c>
      <c r="E157" s="61" t="s">
        <v>201</v>
      </c>
      <c r="F157" s="43">
        <v>2</v>
      </c>
      <c r="G157" s="55">
        <v>73.8</v>
      </c>
      <c r="H157" s="44">
        <f t="shared" ref="H157:H160" si="5">A157*G157</f>
        <v>0</v>
      </c>
      <c r="I157" s="45"/>
      <c r="J157" s="45"/>
    </row>
    <row r="158" spans="1:10" ht="12.95" customHeight="1" x14ac:dyDescent="0.2">
      <c r="A158" s="59"/>
      <c r="B158" s="40" t="s">
        <v>149</v>
      </c>
      <c r="C158" s="40" t="s">
        <v>62</v>
      </c>
      <c r="D158" s="41">
        <v>5375</v>
      </c>
      <c r="E158" s="40" t="s">
        <v>90</v>
      </c>
      <c r="F158" s="43">
        <v>1</v>
      </c>
      <c r="G158" s="55">
        <v>27.9</v>
      </c>
      <c r="H158" s="44">
        <f t="shared" si="5"/>
        <v>0</v>
      </c>
      <c r="I158" s="45"/>
      <c r="J158" s="45"/>
    </row>
    <row r="159" spans="1:10" ht="12.95" customHeight="1" x14ac:dyDescent="0.2">
      <c r="A159" s="59"/>
      <c r="B159" s="40" t="s">
        <v>77</v>
      </c>
      <c r="C159" s="40" t="s">
        <v>62</v>
      </c>
      <c r="D159" s="41">
        <v>4991</v>
      </c>
      <c r="E159" s="40" t="s">
        <v>90</v>
      </c>
      <c r="F159" s="43">
        <v>2</v>
      </c>
      <c r="G159" s="55">
        <f>(Tabelle6[[#This Row],[ca. Anzahl
Titel pro Jahr]]*29.3)</f>
        <v>58.6</v>
      </c>
      <c r="H159" s="44">
        <f t="shared" si="5"/>
        <v>0</v>
      </c>
      <c r="I159" s="45"/>
      <c r="J159" s="45"/>
    </row>
    <row r="160" spans="1:10" ht="12.95" customHeight="1" x14ac:dyDescent="0.2">
      <c r="A160" s="59"/>
      <c r="B160" s="40" t="s">
        <v>135</v>
      </c>
      <c r="C160" s="40" t="s">
        <v>62</v>
      </c>
      <c r="D160" s="41">
        <v>5397</v>
      </c>
      <c r="E160" s="40" t="s">
        <v>137</v>
      </c>
      <c r="F160" s="43">
        <v>1</v>
      </c>
      <c r="G160" s="55">
        <f>(Tabelle6[[#This Row],[ca. Anzahl
Titel pro Jahr]]*28.3)</f>
        <v>28.3</v>
      </c>
      <c r="H160" s="44">
        <f t="shared" si="5"/>
        <v>0</v>
      </c>
      <c r="I160" s="45"/>
      <c r="J160" s="45"/>
    </row>
    <row r="161" spans="1:8" ht="12.95" customHeight="1" x14ac:dyDescent="0.2">
      <c r="A161" s="2"/>
      <c r="B161" s="2"/>
      <c r="C161" s="2"/>
      <c r="D161" s="2"/>
      <c r="F161" s="6"/>
      <c r="G161" s="49"/>
    </row>
    <row r="162" spans="1:8" ht="13.5" customHeight="1" x14ac:dyDescent="0.2">
      <c r="A162" s="7"/>
      <c r="G162" s="54" t="s">
        <v>122</v>
      </c>
      <c r="H162" s="24">
        <f>SUM(H157:H160)</f>
        <v>0</v>
      </c>
    </row>
    <row r="163" spans="1:8" ht="13.5" customHeight="1" x14ac:dyDescent="0.2">
      <c r="A163" s="7"/>
    </row>
    <row r="164" spans="1:8" ht="13.5" customHeight="1" x14ac:dyDescent="0.2">
      <c r="A164" s="7"/>
    </row>
    <row r="165" spans="1:8" ht="13.5" customHeight="1" x14ac:dyDescent="0.2">
      <c r="A165" s="7"/>
    </row>
    <row r="166" spans="1:8" ht="13.5" customHeight="1" x14ac:dyDescent="0.2">
      <c r="A166" s="7"/>
    </row>
    <row r="167" spans="1:8" ht="13.5" customHeight="1" x14ac:dyDescent="0.2">
      <c r="A167" s="7"/>
    </row>
    <row r="168" spans="1:8" ht="13.5" customHeight="1" x14ac:dyDescent="0.2">
      <c r="A168" s="7"/>
    </row>
    <row r="169" spans="1:8" ht="13.5" customHeight="1" x14ac:dyDescent="0.2">
      <c r="A169" s="7"/>
    </row>
    <row r="170" spans="1:8" ht="13.5" customHeight="1" x14ac:dyDescent="0.2">
      <c r="A170" s="7"/>
    </row>
    <row r="171" spans="1:8" ht="13.5" customHeight="1" x14ac:dyDescent="0.2">
      <c r="A171" s="7"/>
    </row>
    <row r="172" spans="1:8" ht="13.5" customHeight="1" x14ac:dyDescent="0.2">
      <c r="A172" s="7"/>
    </row>
    <row r="173" spans="1:8" ht="13.5" customHeight="1" x14ac:dyDescent="0.2">
      <c r="A173" s="7"/>
    </row>
    <row r="174" spans="1:8" ht="13.5" customHeight="1" x14ac:dyDescent="0.2">
      <c r="A174" s="7"/>
    </row>
    <row r="175" spans="1:8" ht="13.5" customHeight="1" x14ac:dyDescent="0.2">
      <c r="A175" s="7"/>
    </row>
    <row r="176" spans="1:8" ht="13.5" customHeight="1" x14ac:dyDescent="0.2">
      <c r="A176" s="7"/>
    </row>
    <row r="177" spans="1:1" ht="13.5" customHeight="1" x14ac:dyDescent="0.2">
      <c r="A177" s="7"/>
    </row>
    <row r="178" spans="1:1" ht="13.5" customHeight="1" x14ac:dyDescent="0.2">
      <c r="A178" s="7"/>
    </row>
    <row r="179" spans="1:1" ht="13.5" customHeight="1" x14ac:dyDescent="0.2">
      <c r="A179" s="7"/>
    </row>
    <row r="180" spans="1:1" ht="13.5" customHeight="1" x14ac:dyDescent="0.2">
      <c r="A180" s="7"/>
    </row>
    <row r="181" spans="1:1" ht="13.5" customHeight="1" x14ac:dyDescent="0.2">
      <c r="A181" s="7"/>
    </row>
    <row r="182" spans="1:1" ht="13.5" customHeight="1" x14ac:dyDescent="0.2">
      <c r="A182" s="7"/>
    </row>
    <row r="183" spans="1:1" ht="13.5" customHeight="1" x14ac:dyDescent="0.2">
      <c r="A183" s="7"/>
    </row>
    <row r="184" spans="1:1" ht="13.5" customHeight="1" x14ac:dyDescent="0.2">
      <c r="A184" s="7"/>
    </row>
    <row r="185" spans="1:1" ht="13.5" customHeight="1" x14ac:dyDescent="0.2">
      <c r="A185" s="7"/>
    </row>
    <row r="186" spans="1:1" ht="13.5" customHeight="1" x14ac:dyDescent="0.2">
      <c r="A186" s="7"/>
    </row>
    <row r="187" spans="1:1" ht="13.5" customHeight="1" x14ac:dyDescent="0.2">
      <c r="A187" s="7"/>
    </row>
    <row r="188" spans="1:1" ht="13.5" customHeight="1" x14ac:dyDescent="0.2">
      <c r="A188" s="7"/>
    </row>
    <row r="189" spans="1:1" ht="13.5" customHeight="1" x14ac:dyDescent="0.2">
      <c r="A189" s="7"/>
    </row>
    <row r="190" spans="1:1" ht="13.5" customHeight="1" x14ac:dyDescent="0.2">
      <c r="A190" s="7"/>
    </row>
    <row r="191" spans="1:1" ht="13.5" customHeight="1" x14ac:dyDescent="0.2">
      <c r="A191" s="7"/>
    </row>
    <row r="192" spans="1:1" ht="13.5" customHeight="1" x14ac:dyDescent="0.2">
      <c r="A192" s="7"/>
    </row>
    <row r="193" spans="1:1" ht="13.5" customHeight="1" x14ac:dyDescent="0.2">
      <c r="A193" s="7"/>
    </row>
    <row r="194" spans="1:1" ht="13.5" customHeight="1" x14ac:dyDescent="0.2">
      <c r="A194" s="7"/>
    </row>
    <row r="195" spans="1:1" ht="13.5" customHeight="1" x14ac:dyDescent="0.2">
      <c r="A195" s="7"/>
    </row>
    <row r="196" spans="1:1" ht="13.5" customHeight="1" x14ac:dyDescent="0.2">
      <c r="A196" s="7"/>
    </row>
    <row r="197" spans="1:1" ht="13.5" customHeight="1" x14ac:dyDescent="0.2">
      <c r="A197" s="7"/>
    </row>
    <row r="198" spans="1:1" ht="13.5" customHeight="1" x14ac:dyDescent="0.2">
      <c r="A198" s="7"/>
    </row>
    <row r="199" spans="1:1" ht="13.5" customHeight="1" x14ac:dyDescent="0.2">
      <c r="A199" s="7"/>
    </row>
    <row r="200" spans="1:1" ht="13.5" customHeight="1" x14ac:dyDescent="0.2">
      <c r="A200" s="7"/>
    </row>
    <row r="201" spans="1:1" ht="13.5" customHeight="1" x14ac:dyDescent="0.2">
      <c r="A201" s="7"/>
    </row>
    <row r="202" spans="1:1" ht="13.5" customHeight="1" x14ac:dyDescent="0.2">
      <c r="A202" s="7"/>
    </row>
    <row r="203" spans="1:1" ht="13.5" customHeight="1" x14ac:dyDescent="0.2">
      <c r="A203" s="7"/>
    </row>
    <row r="204" spans="1:1" ht="13.5" customHeight="1" x14ac:dyDescent="0.2">
      <c r="A204" s="7"/>
    </row>
    <row r="205" spans="1:1" ht="13.5" customHeight="1" x14ac:dyDescent="0.2">
      <c r="A205" s="7"/>
    </row>
    <row r="206" spans="1:1" ht="13.5" customHeight="1" x14ac:dyDescent="0.2">
      <c r="A206" s="7"/>
    </row>
    <row r="207" spans="1:1" ht="13.5" customHeight="1" x14ac:dyDescent="0.2">
      <c r="A207" s="7"/>
    </row>
    <row r="208" spans="1:1" ht="13.5" customHeight="1" x14ac:dyDescent="0.2">
      <c r="A208" s="7"/>
    </row>
    <row r="209" spans="1:1" ht="13.5" customHeight="1" x14ac:dyDescent="0.2">
      <c r="A209" s="7"/>
    </row>
    <row r="210" spans="1:1" ht="13.5" customHeight="1" x14ac:dyDescent="0.2">
      <c r="A210" s="7"/>
    </row>
    <row r="211" spans="1:1" ht="13.5" customHeight="1" x14ac:dyDescent="0.2">
      <c r="A211" s="7"/>
    </row>
    <row r="212" spans="1:1" ht="13.5" customHeight="1" x14ac:dyDescent="0.2">
      <c r="A212" s="7"/>
    </row>
    <row r="213" spans="1:1" ht="13.5" customHeight="1" x14ac:dyDescent="0.2">
      <c r="A213" s="7"/>
    </row>
    <row r="214" spans="1:1" ht="13.5" customHeight="1" x14ac:dyDescent="0.2">
      <c r="A214" s="7"/>
    </row>
    <row r="215" spans="1:1" ht="13.5" customHeight="1" x14ac:dyDescent="0.2">
      <c r="A215" s="7"/>
    </row>
    <row r="216" spans="1:1" ht="13.5" customHeight="1" x14ac:dyDescent="0.2">
      <c r="A216" s="7"/>
    </row>
    <row r="217" spans="1:1" ht="13.5" customHeight="1" x14ac:dyDescent="0.2">
      <c r="A217" s="7"/>
    </row>
    <row r="218" spans="1:1" ht="13.5" customHeight="1" x14ac:dyDescent="0.2">
      <c r="A218" s="7"/>
    </row>
    <row r="219" spans="1:1" ht="13.5" customHeight="1" x14ac:dyDescent="0.2">
      <c r="A219" s="7"/>
    </row>
    <row r="220" spans="1:1" ht="13.5" customHeight="1" x14ac:dyDescent="0.2">
      <c r="A220" s="7"/>
    </row>
    <row r="221" spans="1:1" ht="13.5" customHeight="1" x14ac:dyDescent="0.2">
      <c r="A221" s="7"/>
    </row>
    <row r="222" spans="1:1" ht="13.5" customHeight="1" x14ac:dyDescent="0.2">
      <c r="A222" s="7"/>
    </row>
    <row r="223" spans="1:1" ht="13.5" customHeight="1" x14ac:dyDescent="0.2">
      <c r="A223" s="7"/>
    </row>
    <row r="224" spans="1:1" ht="13.5" customHeight="1" x14ac:dyDescent="0.2">
      <c r="A224" s="7"/>
    </row>
    <row r="225" spans="1:1" ht="13.5" customHeight="1" x14ac:dyDescent="0.2">
      <c r="A225" s="7"/>
    </row>
    <row r="226" spans="1:1" ht="13.5" customHeight="1" x14ac:dyDescent="0.2">
      <c r="A226" s="7"/>
    </row>
    <row r="227" spans="1:1" ht="13.5" customHeight="1" x14ac:dyDescent="0.2">
      <c r="A227" s="7"/>
    </row>
    <row r="228" spans="1:1" ht="13.5" customHeight="1" x14ac:dyDescent="0.2">
      <c r="A228" s="7"/>
    </row>
    <row r="229" spans="1:1" ht="13.5" customHeight="1" x14ac:dyDescent="0.2">
      <c r="A229" s="7"/>
    </row>
    <row r="230" spans="1:1" ht="13.5" customHeight="1" x14ac:dyDescent="0.2">
      <c r="A230" s="7"/>
    </row>
    <row r="231" spans="1:1" ht="13.5" customHeight="1" x14ac:dyDescent="0.2">
      <c r="A231" s="7"/>
    </row>
    <row r="232" spans="1:1" ht="13.5" customHeight="1" x14ac:dyDescent="0.2">
      <c r="A232" s="7"/>
    </row>
    <row r="233" spans="1:1" ht="13.5" customHeight="1" x14ac:dyDescent="0.2">
      <c r="A233" s="7"/>
    </row>
    <row r="234" spans="1:1" ht="13.5" customHeight="1" x14ac:dyDescent="0.2">
      <c r="A234" s="7"/>
    </row>
    <row r="235" spans="1:1" ht="13.5" customHeight="1" x14ac:dyDescent="0.2">
      <c r="A235" s="7"/>
    </row>
    <row r="236" spans="1:1" ht="13.5" customHeight="1" x14ac:dyDescent="0.2">
      <c r="A236" s="7"/>
    </row>
    <row r="237" spans="1:1" ht="13.5" customHeight="1" x14ac:dyDescent="0.2">
      <c r="A237" s="7"/>
    </row>
    <row r="238" spans="1:1" ht="13.5" customHeight="1" x14ac:dyDescent="0.2">
      <c r="A238" s="7"/>
    </row>
    <row r="239" spans="1:1" ht="13.5" customHeight="1" x14ac:dyDescent="0.2">
      <c r="A239" s="7"/>
    </row>
    <row r="240" spans="1:1" ht="13.5" customHeight="1" x14ac:dyDescent="0.2">
      <c r="A240" s="7"/>
    </row>
    <row r="241" spans="1:1" ht="13.5" customHeight="1" x14ac:dyDescent="0.2">
      <c r="A241" s="7"/>
    </row>
    <row r="242" spans="1:1" ht="13.5" customHeight="1" x14ac:dyDescent="0.2">
      <c r="A242" s="7"/>
    </row>
    <row r="243" spans="1:1" ht="13.5" customHeight="1" x14ac:dyDescent="0.2">
      <c r="A243" s="7"/>
    </row>
    <row r="244" spans="1:1" ht="13.5" customHeight="1" x14ac:dyDescent="0.2">
      <c r="A244" s="7"/>
    </row>
    <row r="245" spans="1:1" ht="13.5" customHeight="1" x14ac:dyDescent="0.2">
      <c r="A245" s="7"/>
    </row>
    <row r="246" spans="1:1" ht="13.5" customHeight="1" x14ac:dyDescent="0.2">
      <c r="A246" s="7"/>
    </row>
    <row r="247" spans="1:1" ht="13.5" customHeight="1" x14ac:dyDescent="0.2">
      <c r="A247" s="7"/>
    </row>
    <row r="248" spans="1:1" ht="13.5" customHeight="1" x14ac:dyDescent="0.2">
      <c r="A248" s="7"/>
    </row>
    <row r="249" spans="1:1" ht="13.5" customHeight="1" x14ac:dyDescent="0.2">
      <c r="A249" s="7"/>
    </row>
    <row r="250" spans="1:1" ht="13.5" customHeight="1" x14ac:dyDescent="0.2">
      <c r="A250" s="7"/>
    </row>
    <row r="251" spans="1:1" ht="13.5" customHeight="1" x14ac:dyDescent="0.2">
      <c r="A251" s="7"/>
    </row>
    <row r="252" spans="1:1" ht="13.5" customHeight="1" x14ac:dyDescent="0.2">
      <c r="A252" s="7"/>
    </row>
    <row r="253" spans="1:1" ht="13.5" customHeight="1" x14ac:dyDescent="0.2">
      <c r="A253" s="7"/>
    </row>
    <row r="254" spans="1:1" ht="13.5" customHeight="1" x14ac:dyDescent="0.2">
      <c r="A254" s="7"/>
    </row>
    <row r="255" spans="1:1" ht="13.5" customHeight="1" x14ac:dyDescent="0.2">
      <c r="A255" s="7"/>
    </row>
    <row r="256" spans="1:1" ht="13.5" customHeight="1" x14ac:dyDescent="0.2">
      <c r="A256" s="7"/>
    </row>
    <row r="257" spans="1:1" ht="13.5" customHeight="1" x14ac:dyDescent="0.2">
      <c r="A257" s="7"/>
    </row>
    <row r="258" spans="1:1" ht="13.5" customHeight="1" x14ac:dyDescent="0.2">
      <c r="A258" s="7"/>
    </row>
    <row r="259" spans="1:1" ht="13.5" customHeight="1" x14ac:dyDescent="0.2">
      <c r="A259" s="7"/>
    </row>
    <row r="260" spans="1:1" ht="13.5" customHeight="1" x14ac:dyDescent="0.2">
      <c r="A260" s="7"/>
    </row>
    <row r="261" spans="1:1" ht="13.5" customHeight="1" x14ac:dyDescent="0.2">
      <c r="A261" s="7"/>
    </row>
    <row r="262" spans="1:1" ht="13.5" customHeight="1" x14ac:dyDescent="0.2">
      <c r="A262" s="7"/>
    </row>
    <row r="263" spans="1:1" ht="13.5" customHeight="1" x14ac:dyDescent="0.2">
      <c r="A263" s="7"/>
    </row>
    <row r="264" spans="1:1" ht="13.5" customHeight="1" x14ac:dyDescent="0.2">
      <c r="A264" s="7"/>
    </row>
    <row r="265" spans="1:1" ht="13.5" customHeight="1" x14ac:dyDescent="0.2">
      <c r="A265" s="7"/>
    </row>
    <row r="266" spans="1:1" ht="13.5" customHeight="1" x14ac:dyDescent="0.2">
      <c r="A266" s="7"/>
    </row>
    <row r="267" spans="1:1" ht="13.5" customHeight="1" x14ac:dyDescent="0.2">
      <c r="A267" s="7"/>
    </row>
    <row r="268" spans="1:1" ht="13.5" customHeight="1" x14ac:dyDescent="0.2">
      <c r="A268" s="7"/>
    </row>
    <row r="269" spans="1:1" ht="13.5" customHeight="1" x14ac:dyDescent="0.2">
      <c r="A269" s="7"/>
    </row>
    <row r="270" spans="1:1" ht="13.5" customHeight="1" x14ac:dyDescent="0.2">
      <c r="A270" s="7"/>
    </row>
    <row r="271" spans="1:1" ht="13.5" customHeight="1" x14ac:dyDescent="0.2">
      <c r="A271" s="7"/>
    </row>
    <row r="272" spans="1:1" ht="13.5" customHeight="1" x14ac:dyDescent="0.2">
      <c r="A272" s="7"/>
    </row>
    <row r="273" spans="1:1" ht="13.5" customHeight="1" x14ac:dyDescent="0.2">
      <c r="A273" s="7"/>
    </row>
    <row r="274" spans="1:1" ht="13.5" customHeight="1" x14ac:dyDescent="0.2">
      <c r="A274" s="7"/>
    </row>
    <row r="275" spans="1:1" ht="13.5" customHeight="1" x14ac:dyDescent="0.2">
      <c r="A275" s="7"/>
    </row>
    <row r="276" spans="1:1" ht="13.5" customHeight="1" x14ac:dyDescent="0.2">
      <c r="A276" s="7"/>
    </row>
    <row r="277" spans="1:1" ht="13.5" customHeight="1" x14ac:dyDescent="0.2">
      <c r="A277" s="7"/>
    </row>
    <row r="278" spans="1:1" ht="13.5" customHeight="1" x14ac:dyDescent="0.2">
      <c r="A278" s="7"/>
    </row>
    <row r="279" spans="1:1" ht="13.5" customHeight="1" x14ac:dyDescent="0.2">
      <c r="A279" s="7"/>
    </row>
    <row r="280" spans="1:1" ht="13.5" customHeight="1" x14ac:dyDescent="0.2">
      <c r="A280" s="7"/>
    </row>
    <row r="281" spans="1:1" ht="13.5" customHeight="1" x14ac:dyDescent="0.2">
      <c r="A281" s="7"/>
    </row>
    <row r="282" spans="1:1" ht="13.5" customHeight="1" x14ac:dyDescent="0.2">
      <c r="A282" s="7"/>
    </row>
    <row r="283" spans="1:1" ht="13.5" customHeight="1" x14ac:dyDescent="0.2">
      <c r="A283" s="7"/>
    </row>
    <row r="284" spans="1:1" ht="13.5" customHeight="1" x14ac:dyDescent="0.2">
      <c r="A284" s="7"/>
    </row>
    <row r="285" spans="1:1" ht="13.5" customHeight="1" x14ac:dyDescent="0.2">
      <c r="A285" s="7"/>
    </row>
    <row r="286" spans="1:1" ht="13.5" customHeight="1" x14ac:dyDescent="0.2">
      <c r="A286" s="7"/>
    </row>
    <row r="287" spans="1:1" ht="13.5" customHeight="1" x14ac:dyDescent="0.2">
      <c r="A287" s="7"/>
    </row>
    <row r="288" spans="1:1" ht="13.5" customHeight="1" x14ac:dyDescent="0.2">
      <c r="A288" s="7"/>
    </row>
    <row r="289" spans="1:1" ht="13.5" customHeight="1" x14ac:dyDescent="0.2">
      <c r="A289" s="7"/>
    </row>
    <row r="290" spans="1:1" ht="13.5" customHeight="1" x14ac:dyDescent="0.2">
      <c r="A290" s="7"/>
    </row>
    <row r="291" spans="1:1" ht="13.5" customHeight="1" x14ac:dyDescent="0.2">
      <c r="A291" s="7"/>
    </row>
    <row r="292" spans="1:1" ht="13.5" customHeight="1" x14ac:dyDescent="0.2">
      <c r="A292" s="7"/>
    </row>
    <row r="293" spans="1:1" ht="13.5" customHeight="1" x14ac:dyDescent="0.2">
      <c r="A293" s="7"/>
    </row>
    <row r="294" spans="1:1" ht="13.5" customHeight="1" x14ac:dyDescent="0.2">
      <c r="A294" s="7"/>
    </row>
    <row r="295" spans="1:1" ht="13.5" customHeight="1" x14ac:dyDescent="0.2">
      <c r="A295" s="7"/>
    </row>
    <row r="296" spans="1:1" ht="13.5" customHeight="1" x14ac:dyDescent="0.2">
      <c r="A296" s="7"/>
    </row>
    <row r="297" spans="1:1" ht="13.5" customHeight="1" x14ac:dyDescent="0.2">
      <c r="A297" s="7"/>
    </row>
    <row r="298" spans="1:1" ht="13.5" customHeight="1" x14ac:dyDescent="0.2">
      <c r="A298" s="7"/>
    </row>
    <row r="299" spans="1:1" ht="13.5" customHeight="1" x14ac:dyDescent="0.2">
      <c r="A299" s="7"/>
    </row>
    <row r="300" spans="1:1" ht="13.5" customHeight="1" x14ac:dyDescent="0.2">
      <c r="A300" s="7"/>
    </row>
    <row r="301" spans="1:1" ht="13.5" customHeight="1" x14ac:dyDescent="0.2">
      <c r="A301" s="7"/>
    </row>
    <row r="302" spans="1:1" ht="13.5" customHeight="1" x14ac:dyDescent="0.2">
      <c r="A302" s="7"/>
    </row>
    <row r="303" spans="1:1" ht="13.5" customHeight="1" x14ac:dyDescent="0.2">
      <c r="A303" s="7"/>
    </row>
    <row r="304" spans="1:1" ht="13.5" customHeight="1" x14ac:dyDescent="0.2">
      <c r="A304" s="7"/>
    </row>
    <row r="305" spans="1:1" ht="13.5" customHeight="1" x14ac:dyDescent="0.2">
      <c r="A305" s="7"/>
    </row>
    <row r="306" spans="1:1" ht="13.5" customHeight="1" x14ac:dyDescent="0.2">
      <c r="A306" s="7"/>
    </row>
    <row r="307" spans="1:1" ht="13.5" customHeight="1" x14ac:dyDescent="0.2">
      <c r="A307" s="7"/>
    </row>
    <row r="308" spans="1:1" ht="13.5" customHeight="1" x14ac:dyDescent="0.2">
      <c r="A308" s="7"/>
    </row>
    <row r="309" spans="1:1" ht="13.5" customHeight="1" x14ac:dyDescent="0.2">
      <c r="A309" s="7"/>
    </row>
    <row r="310" spans="1:1" ht="13.5" customHeight="1" x14ac:dyDescent="0.2">
      <c r="A310" s="7"/>
    </row>
    <row r="311" spans="1:1" ht="13.5" customHeight="1" x14ac:dyDescent="0.2">
      <c r="A311" s="7"/>
    </row>
    <row r="312" spans="1:1" ht="13.5" customHeight="1" x14ac:dyDescent="0.2">
      <c r="A312" s="7"/>
    </row>
    <row r="313" spans="1:1" ht="13.5" customHeight="1" x14ac:dyDescent="0.2">
      <c r="A313" s="7"/>
    </row>
    <row r="314" spans="1:1" ht="13.5" customHeight="1" x14ac:dyDescent="0.2">
      <c r="A314" s="7"/>
    </row>
    <row r="315" spans="1:1" ht="13.5" customHeight="1" x14ac:dyDescent="0.2">
      <c r="A315" s="7"/>
    </row>
    <row r="316" spans="1:1" ht="13.5" customHeight="1" x14ac:dyDescent="0.2">
      <c r="A316" s="7"/>
    </row>
    <row r="317" spans="1:1" ht="13.5" customHeight="1" x14ac:dyDescent="0.2">
      <c r="A317" s="7"/>
    </row>
    <row r="318" spans="1:1" ht="13.5" customHeight="1" x14ac:dyDescent="0.2">
      <c r="A318" s="7"/>
    </row>
    <row r="319" spans="1:1" ht="13.5" customHeight="1" x14ac:dyDescent="0.2">
      <c r="A319" s="7"/>
    </row>
    <row r="320" spans="1:1" ht="13.5" customHeight="1" x14ac:dyDescent="0.2">
      <c r="A320" s="7"/>
    </row>
    <row r="321" spans="1:1" ht="13.5" customHeight="1" x14ac:dyDescent="0.2">
      <c r="A321" s="7"/>
    </row>
    <row r="322" spans="1:1" ht="13.5" customHeight="1" x14ac:dyDescent="0.2">
      <c r="A322" s="7"/>
    </row>
    <row r="323" spans="1:1" ht="13.5" customHeight="1" x14ac:dyDescent="0.2">
      <c r="A323" s="7"/>
    </row>
    <row r="324" spans="1:1" ht="13.5" customHeight="1" x14ac:dyDescent="0.2">
      <c r="A324" s="7"/>
    </row>
    <row r="325" spans="1:1" ht="13.5" customHeight="1" x14ac:dyDescent="0.2">
      <c r="A325" s="7"/>
    </row>
    <row r="326" spans="1:1" ht="13.5" customHeight="1" x14ac:dyDescent="0.2">
      <c r="A326" s="7"/>
    </row>
    <row r="327" spans="1:1" ht="13.5" customHeight="1" x14ac:dyDescent="0.2">
      <c r="A327" s="7"/>
    </row>
    <row r="328" spans="1:1" ht="13.5" customHeight="1" x14ac:dyDescent="0.2">
      <c r="A328" s="7"/>
    </row>
    <row r="329" spans="1:1" ht="13.5" customHeight="1" x14ac:dyDescent="0.2">
      <c r="A329" s="7"/>
    </row>
    <row r="330" spans="1:1" ht="13.5" customHeight="1" x14ac:dyDescent="0.2">
      <c r="A330" s="7"/>
    </row>
    <row r="331" spans="1:1" ht="13.5" customHeight="1" x14ac:dyDescent="0.2">
      <c r="A331" s="7"/>
    </row>
    <row r="332" spans="1:1" ht="13.5" customHeight="1" x14ac:dyDescent="0.2">
      <c r="A332" s="7"/>
    </row>
    <row r="333" spans="1:1" ht="13.5" customHeight="1" x14ac:dyDescent="0.2">
      <c r="A333" s="7"/>
    </row>
    <row r="334" spans="1:1" ht="13.5" customHeight="1" x14ac:dyDescent="0.2">
      <c r="A334" s="7"/>
    </row>
    <row r="335" spans="1:1" ht="13.5" customHeight="1" x14ac:dyDescent="0.2">
      <c r="A335" s="7"/>
    </row>
    <row r="336" spans="1:1" ht="13.5" customHeight="1" x14ac:dyDescent="0.2">
      <c r="A336" s="7"/>
    </row>
    <row r="337" spans="1:1" ht="13.5" customHeight="1" x14ac:dyDescent="0.2">
      <c r="A337" s="7"/>
    </row>
    <row r="338" spans="1:1" ht="13.5" customHeight="1" x14ac:dyDescent="0.2">
      <c r="A338" s="7"/>
    </row>
    <row r="339" spans="1:1" ht="13.5" customHeight="1" x14ac:dyDescent="0.2">
      <c r="A339" s="7"/>
    </row>
    <row r="340" spans="1:1" ht="13.5" customHeight="1" x14ac:dyDescent="0.2">
      <c r="A340" s="7"/>
    </row>
    <row r="341" spans="1:1" ht="13.5" customHeight="1" x14ac:dyDescent="0.2">
      <c r="A341" s="7"/>
    </row>
    <row r="342" spans="1:1" ht="13.5" customHeight="1" x14ac:dyDescent="0.2">
      <c r="A342" s="7"/>
    </row>
    <row r="343" spans="1:1" ht="13.5" customHeight="1" x14ac:dyDescent="0.2">
      <c r="A343" s="7"/>
    </row>
    <row r="344" spans="1:1" ht="13.5" customHeight="1" x14ac:dyDescent="0.2">
      <c r="A344" s="7"/>
    </row>
    <row r="345" spans="1:1" ht="13.5" customHeight="1" x14ac:dyDescent="0.2">
      <c r="A345" s="7"/>
    </row>
    <row r="346" spans="1:1" ht="13.5" customHeight="1" x14ac:dyDescent="0.2">
      <c r="A346" s="7"/>
    </row>
    <row r="347" spans="1:1" ht="13.5" customHeight="1" x14ac:dyDescent="0.2">
      <c r="A347" s="7"/>
    </row>
    <row r="348" spans="1:1" ht="13.5" customHeight="1" x14ac:dyDescent="0.2">
      <c r="A348" s="7"/>
    </row>
    <row r="349" spans="1:1" ht="13.5" customHeight="1" x14ac:dyDescent="0.2">
      <c r="A349" s="7"/>
    </row>
    <row r="350" spans="1:1" ht="13.5" customHeight="1" x14ac:dyDescent="0.2">
      <c r="A350" s="7"/>
    </row>
    <row r="351" spans="1:1" ht="13.5" customHeight="1" x14ac:dyDescent="0.2">
      <c r="A351" s="7"/>
    </row>
    <row r="352" spans="1:1" ht="13.5" customHeight="1" x14ac:dyDescent="0.2">
      <c r="A352" s="7"/>
    </row>
    <row r="353" spans="1:1" ht="13.5" customHeight="1" x14ac:dyDescent="0.2">
      <c r="A353" s="7"/>
    </row>
    <row r="354" spans="1:1" ht="13.5" customHeight="1" x14ac:dyDescent="0.2">
      <c r="A354" s="7"/>
    </row>
    <row r="355" spans="1:1" ht="13.5" customHeight="1" x14ac:dyDescent="0.2">
      <c r="A355" s="7"/>
    </row>
    <row r="356" spans="1:1" ht="13.5" customHeight="1" x14ac:dyDescent="0.2">
      <c r="A356" s="7"/>
    </row>
    <row r="357" spans="1:1" ht="13.5" customHeight="1" x14ac:dyDescent="0.2">
      <c r="A357" s="7"/>
    </row>
    <row r="358" spans="1:1" ht="13.5" customHeight="1" x14ac:dyDescent="0.2">
      <c r="A358" s="7"/>
    </row>
    <row r="359" spans="1:1" ht="13.5" customHeight="1" x14ac:dyDescent="0.2">
      <c r="A359" s="7"/>
    </row>
    <row r="360" spans="1:1" ht="13.5" customHeight="1" x14ac:dyDescent="0.2">
      <c r="A360" s="7"/>
    </row>
    <row r="361" spans="1:1" ht="13.5" customHeight="1" x14ac:dyDescent="0.2">
      <c r="A361" s="7"/>
    </row>
    <row r="362" spans="1:1" ht="13.5" customHeight="1" x14ac:dyDescent="0.2">
      <c r="A362" s="7"/>
    </row>
    <row r="363" spans="1:1" ht="13.5" customHeight="1" x14ac:dyDescent="0.2">
      <c r="A363" s="7"/>
    </row>
    <row r="364" spans="1:1" ht="13.5" customHeight="1" x14ac:dyDescent="0.2">
      <c r="A364" s="7"/>
    </row>
    <row r="365" spans="1:1" ht="13.5" customHeight="1" x14ac:dyDescent="0.2">
      <c r="A365" s="7"/>
    </row>
    <row r="366" spans="1:1" ht="13.5" customHeight="1" x14ac:dyDescent="0.2">
      <c r="A366" s="7"/>
    </row>
    <row r="367" spans="1:1" ht="13.5" customHeight="1" x14ac:dyDescent="0.2">
      <c r="A367" s="7"/>
    </row>
    <row r="368" spans="1:1" ht="13.5" customHeight="1" x14ac:dyDescent="0.2">
      <c r="A368" s="7"/>
    </row>
    <row r="369" spans="1:1" ht="13.5" customHeight="1" x14ac:dyDescent="0.2">
      <c r="A369" s="7"/>
    </row>
    <row r="370" spans="1:1" ht="13.5" customHeight="1" x14ac:dyDescent="0.2">
      <c r="A370" s="7"/>
    </row>
    <row r="371" spans="1:1" ht="13.5" customHeight="1" x14ac:dyDescent="0.2">
      <c r="A371" s="7"/>
    </row>
    <row r="372" spans="1:1" ht="13.5" customHeight="1" x14ac:dyDescent="0.2">
      <c r="A372" s="7"/>
    </row>
    <row r="373" spans="1:1" ht="13.5" customHeight="1" x14ac:dyDescent="0.2">
      <c r="A373" s="7"/>
    </row>
    <row r="374" spans="1:1" ht="13.5" customHeight="1" x14ac:dyDescent="0.2">
      <c r="A374" s="7"/>
    </row>
    <row r="375" spans="1:1" ht="13.5" customHeight="1" x14ac:dyDescent="0.2">
      <c r="A375" s="7"/>
    </row>
    <row r="376" spans="1:1" ht="13.5" customHeight="1" x14ac:dyDescent="0.2">
      <c r="A376" s="7"/>
    </row>
    <row r="377" spans="1:1" ht="13.5" customHeight="1" x14ac:dyDescent="0.2">
      <c r="A377" s="7"/>
    </row>
    <row r="378" spans="1:1" ht="13.5" customHeight="1" x14ac:dyDescent="0.2">
      <c r="A378" s="7"/>
    </row>
    <row r="379" spans="1:1" ht="13.5" customHeight="1" x14ac:dyDescent="0.2">
      <c r="A379" s="7"/>
    </row>
    <row r="380" spans="1:1" ht="13.5" customHeight="1" x14ac:dyDescent="0.2">
      <c r="A380" s="7"/>
    </row>
    <row r="381" spans="1:1" ht="13.5" customHeight="1" x14ac:dyDescent="0.2">
      <c r="A381" s="7"/>
    </row>
    <row r="382" spans="1:1" ht="13.5" customHeight="1" x14ac:dyDescent="0.2">
      <c r="A382" s="7"/>
    </row>
    <row r="383" spans="1:1" ht="13.5" customHeight="1" x14ac:dyDescent="0.2">
      <c r="A383" s="7"/>
    </row>
    <row r="384" spans="1:1" ht="13.5" customHeight="1" x14ac:dyDescent="0.2">
      <c r="A384" s="7"/>
    </row>
    <row r="385" spans="1:1" ht="13.5" customHeight="1" x14ac:dyDescent="0.2">
      <c r="A385" s="7"/>
    </row>
    <row r="386" spans="1:1" ht="13.5" customHeight="1" x14ac:dyDescent="0.2">
      <c r="A386" s="7"/>
    </row>
    <row r="387" spans="1:1" ht="13.5" customHeight="1" x14ac:dyDescent="0.2">
      <c r="A387" s="7"/>
    </row>
    <row r="388" spans="1:1" ht="13.5" customHeight="1" x14ac:dyDescent="0.2">
      <c r="A388" s="7"/>
    </row>
    <row r="389" spans="1:1" ht="13.5" customHeight="1" x14ac:dyDescent="0.2">
      <c r="A389" s="7"/>
    </row>
    <row r="390" spans="1:1" ht="13.5" customHeight="1" x14ac:dyDescent="0.2">
      <c r="A390" s="7"/>
    </row>
    <row r="391" spans="1:1" ht="13.5" customHeight="1" x14ac:dyDescent="0.2">
      <c r="A391" s="7"/>
    </row>
    <row r="392" spans="1:1" ht="13.5" customHeight="1" x14ac:dyDescent="0.2">
      <c r="A392" s="7"/>
    </row>
    <row r="393" spans="1:1" ht="13.5" customHeight="1" x14ac:dyDescent="0.2">
      <c r="A393" s="7"/>
    </row>
    <row r="394" spans="1:1" ht="13.5" customHeight="1" x14ac:dyDescent="0.2">
      <c r="A394" s="7"/>
    </row>
    <row r="395" spans="1:1" ht="13.5" customHeight="1" x14ac:dyDescent="0.2">
      <c r="A395" s="7"/>
    </row>
    <row r="396" spans="1:1" ht="13.5" customHeight="1" x14ac:dyDescent="0.2">
      <c r="A396" s="7"/>
    </row>
    <row r="397" spans="1:1" ht="13.5" customHeight="1" x14ac:dyDescent="0.2">
      <c r="A397" s="7"/>
    </row>
    <row r="398" spans="1:1" ht="13.5" customHeight="1" x14ac:dyDescent="0.2">
      <c r="A398" s="7"/>
    </row>
    <row r="399" spans="1:1" ht="13.5" customHeight="1" x14ac:dyDescent="0.2">
      <c r="A399" s="7"/>
    </row>
    <row r="400" spans="1:1" ht="13.5" customHeight="1" x14ac:dyDescent="0.2">
      <c r="A400" s="7"/>
    </row>
    <row r="401" spans="1:1" ht="13.5" customHeight="1" x14ac:dyDescent="0.2">
      <c r="A401" s="7"/>
    </row>
    <row r="402" spans="1:1" ht="13.5" customHeight="1" x14ac:dyDescent="0.2">
      <c r="A402" s="7"/>
    </row>
    <row r="403" spans="1:1" ht="13.5" customHeight="1" x14ac:dyDescent="0.2">
      <c r="A403" s="7"/>
    </row>
    <row r="404" spans="1:1" ht="13.5" customHeight="1" x14ac:dyDescent="0.2">
      <c r="A404" s="7"/>
    </row>
    <row r="405" spans="1:1" ht="13.5" customHeight="1" x14ac:dyDescent="0.2">
      <c r="A405" s="7"/>
    </row>
    <row r="406" spans="1:1" ht="13.5" customHeight="1" x14ac:dyDescent="0.2">
      <c r="A406" s="7"/>
    </row>
    <row r="407" spans="1:1" ht="13.5" customHeight="1" x14ac:dyDescent="0.2">
      <c r="A407" s="7"/>
    </row>
    <row r="408" spans="1:1" ht="13.5" customHeight="1" x14ac:dyDescent="0.2">
      <c r="A408" s="7"/>
    </row>
    <row r="409" spans="1:1" ht="13.5" customHeight="1" x14ac:dyDescent="0.2">
      <c r="A409" s="7"/>
    </row>
    <row r="410" spans="1:1" ht="13.5" customHeight="1" x14ac:dyDescent="0.2">
      <c r="A410" s="7"/>
    </row>
    <row r="411" spans="1:1" ht="13.5" customHeight="1" x14ac:dyDescent="0.2">
      <c r="A411" s="7"/>
    </row>
    <row r="412" spans="1:1" ht="13.5" customHeight="1" x14ac:dyDescent="0.2">
      <c r="A412" s="7"/>
    </row>
    <row r="413" spans="1:1" ht="13.5" customHeight="1" x14ac:dyDescent="0.2">
      <c r="A413" s="7"/>
    </row>
    <row r="414" spans="1:1" ht="13.5" customHeight="1" x14ac:dyDescent="0.2">
      <c r="A414" s="7"/>
    </row>
    <row r="415" spans="1:1" ht="13.5" customHeight="1" x14ac:dyDescent="0.2">
      <c r="A415" s="7"/>
    </row>
    <row r="416" spans="1:1" ht="13.5" customHeight="1" x14ac:dyDescent="0.2">
      <c r="A416" s="7"/>
    </row>
    <row r="417" spans="1:1" ht="13.5" customHeight="1" x14ac:dyDescent="0.2">
      <c r="A417" s="7"/>
    </row>
    <row r="418" spans="1:1" ht="13.5" customHeight="1" x14ac:dyDescent="0.2">
      <c r="A418" s="7"/>
    </row>
    <row r="419" spans="1:1" ht="13.5" customHeight="1" x14ac:dyDescent="0.2">
      <c r="A419" s="7"/>
    </row>
    <row r="420" spans="1:1" ht="13.5" customHeight="1" x14ac:dyDescent="0.2">
      <c r="A420" s="7"/>
    </row>
    <row r="421" spans="1:1" ht="13.5" customHeight="1" x14ac:dyDescent="0.2">
      <c r="A421" s="7"/>
    </row>
    <row r="422" spans="1:1" ht="13.5" customHeight="1" x14ac:dyDescent="0.2">
      <c r="A422" s="7"/>
    </row>
    <row r="423" spans="1:1" ht="13.5" customHeight="1" x14ac:dyDescent="0.2">
      <c r="A423" s="7"/>
    </row>
    <row r="424" spans="1:1" ht="13.5" customHeight="1" x14ac:dyDescent="0.2">
      <c r="A424" s="7"/>
    </row>
    <row r="425" spans="1:1" ht="13.5" customHeight="1" x14ac:dyDescent="0.2">
      <c r="A425" s="7"/>
    </row>
    <row r="426" spans="1:1" ht="13.5" customHeight="1" x14ac:dyDescent="0.2">
      <c r="A426" s="7"/>
    </row>
    <row r="427" spans="1:1" ht="13.5" customHeight="1" x14ac:dyDescent="0.2">
      <c r="A427" s="7"/>
    </row>
    <row r="428" spans="1:1" ht="13.5" customHeight="1" x14ac:dyDescent="0.2">
      <c r="A428" s="7"/>
    </row>
    <row r="429" spans="1:1" ht="13.5" customHeight="1" x14ac:dyDescent="0.2">
      <c r="A429" s="7"/>
    </row>
    <row r="430" spans="1:1" ht="13.5" customHeight="1" x14ac:dyDescent="0.2">
      <c r="A430" s="7"/>
    </row>
    <row r="431" spans="1:1" ht="13.5" customHeight="1" x14ac:dyDescent="0.2">
      <c r="A431" s="7"/>
    </row>
    <row r="432" spans="1:1" ht="13.5" customHeight="1" x14ac:dyDescent="0.2">
      <c r="A432" s="7"/>
    </row>
  </sheetData>
  <sheetProtection algorithmName="SHA-512" hashValue="DzC+64Es2SadGpLisjv1Juawa+RQmk6MAWi7vV6pg6FF6l9Ei5jr9BLPzUabsUnMUZCfW05W3G917mIYSUegOw==" saltValue="dL0YHMpYD2ri8Oa+8XCXyA==" spinCount="100000" sheet="1" autoFilter="0"/>
  <protectedRanges>
    <protectedRange sqref="I1:I1048576" name="Abo"/>
    <protectedRange sqref="J11:J486" name="Abo2"/>
    <protectedRange sqref="A1:A1048576" name="Anzahl"/>
    <protectedRange sqref="A3:H4" name="Titel"/>
  </protectedRanges>
  <mergeCells count="10">
    <mergeCell ref="A3:I3"/>
    <mergeCell ref="A4:I4"/>
    <mergeCell ref="A6:J7"/>
    <mergeCell ref="A8:C8"/>
    <mergeCell ref="A155:J155"/>
    <mergeCell ref="A9:J9"/>
    <mergeCell ref="A149:J149"/>
    <mergeCell ref="A141:J141"/>
    <mergeCell ref="A97:J97"/>
    <mergeCell ref="A84:J84"/>
  </mergeCells>
  <pageMargins left="0.70866141732283472" right="0.70866141732283472" top="0.78740157480314965" bottom="0.78740157480314965" header="0.31496062992125984" footer="0.31496062992125984"/>
  <pageSetup paperSize="9" scale="62" orientation="landscape" r:id="rId1"/>
  <headerFooter alignWithMargins="0">
    <oddHeader>&amp;R&amp;G</oddHeader>
  </headerFooter>
  <rowBreaks count="2" manualBreakCount="2">
    <brk id="96" max="16383" man="1"/>
    <brk id="140" max="16383" man="1"/>
  </rowBreaks>
  <legacyDrawingHF r:id="rId2"/>
  <tableParts count="6">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Hörbuch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Bestelliste Hörbuch</dc:title>
  <dc:creator>Eva von Allmen</dc:creator>
  <cp:lastModifiedBy>Nadja Boltshauser</cp:lastModifiedBy>
  <cp:lastPrinted>2022-12-08T09:25:17Z</cp:lastPrinted>
  <dcterms:created xsi:type="dcterms:W3CDTF">2021-06-04T10:48:12Z</dcterms:created>
  <dcterms:modified xsi:type="dcterms:W3CDTF">2026-04-15T15:23:47Z</dcterms:modified>
</cp:coreProperties>
</file>